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70" firstSheet="4" activeTab="12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 " sheetId="6" r:id="rId6"/>
    <sheet name="JULIO" sheetId="7" r:id="rId7"/>
    <sheet name="AGOSTO " sheetId="8" r:id="rId8"/>
    <sheet name="SEPTIEMBRE" sheetId="9" r:id="rId9"/>
    <sheet name="OCTUBRE " sheetId="10" r:id="rId10"/>
    <sheet name="NOVIEMBRE" sheetId="11" r:id="rId11"/>
    <sheet name="DICIEMBRE" sheetId="12" r:id="rId12"/>
    <sheet name="AGUINALDO" sheetId="13" r:id="rId13"/>
  </sheets>
  <definedNames/>
  <calcPr fullCalcOnLoad="1"/>
</workbook>
</file>

<file path=xl/sharedStrings.xml><?xml version="1.0" encoding="utf-8"?>
<sst xmlns="http://schemas.openxmlformats.org/spreadsheetml/2006/main" count="806" uniqueCount="105">
  <si>
    <t xml:space="preserve">HECTOR CORONADO GONZALEZ </t>
  </si>
  <si>
    <t xml:space="preserve">JAIME CALDERON GARCIA </t>
  </si>
  <si>
    <t xml:space="preserve">LEON GUILLERMO STAINES DIAZ </t>
  </si>
  <si>
    <t xml:space="preserve">BALDEMAR AYALA TAMEZ </t>
  </si>
  <si>
    <t xml:space="preserve">LUIS ALBERTO VAQUERA DE LOS SANTOS </t>
  </si>
  <si>
    <t xml:space="preserve">LORENA GONZALEZ MENDOZA </t>
  </si>
  <si>
    <t xml:space="preserve">LUZ CONSUELO CASTILLO PEREZ </t>
  </si>
  <si>
    <t xml:space="preserve">OLGA IDALIA LARA GARCIA </t>
  </si>
  <si>
    <t xml:space="preserve">NUMERO EMPLEADO </t>
  </si>
  <si>
    <t xml:space="preserve">NOMBRE </t>
  </si>
  <si>
    <t xml:space="preserve">FECHA ALTA </t>
  </si>
  <si>
    <t xml:space="preserve">SUELDO BRUTO </t>
  </si>
  <si>
    <t xml:space="preserve">S. DIARIO </t>
  </si>
  <si>
    <t>IMP 001</t>
  </si>
  <si>
    <t xml:space="preserve">TODD ALANIS GABRIEL EUGENIO </t>
  </si>
  <si>
    <t>IMP 004</t>
  </si>
  <si>
    <t xml:space="preserve">ADAME LLANAS ENRIQUE </t>
  </si>
  <si>
    <t xml:space="preserve">EUGENIO FERNANDEZ </t>
  </si>
  <si>
    <t>IMP 009</t>
  </si>
  <si>
    <t xml:space="preserve">SANDOVAL  VAZQUEZ PEDRO </t>
  </si>
  <si>
    <t>IMP 014</t>
  </si>
  <si>
    <t>IMP 018</t>
  </si>
  <si>
    <t xml:space="preserve">SONIA LIZETTE RODRIGUEZ TREVIÑO </t>
  </si>
  <si>
    <t>IMP 019</t>
  </si>
  <si>
    <t>15-mzo-13</t>
  </si>
  <si>
    <t>IMP 022</t>
  </si>
  <si>
    <t>IMP 023</t>
  </si>
  <si>
    <t xml:space="preserve">CARLOS LOZANO PAULIN </t>
  </si>
  <si>
    <t>IMP 030</t>
  </si>
  <si>
    <t xml:space="preserve">MARISOL JACOBO VALDEZ </t>
  </si>
  <si>
    <t>IMP 031</t>
  </si>
  <si>
    <t>SUELDO QUINCENAL</t>
  </si>
  <si>
    <t xml:space="preserve">TOTAL PERCEPCIONES </t>
  </si>
  <si>
    <t xml:space="preserve">DED. ISPT </t>
  </si>
  <si>
    <t>OTRAS DEDUCCIONES</t>
  </si>
  <si>
    <t xml:space="preserve">TOTAL DEDUCCIONES </t>
  </si>
  <si>
    <t xml:space="preserve">NETO A PAGAR </t>
  </si>
  <si>
    <t>IMP 032</t>
  </si>
  <si>
    <t>IMP 033</t>
  </si>
  <si>
    <t>IMP 034</t>
  </si>
  <si>
    <t>IMP 036</t>
  </si>
  <si>
    <t>IMP 035</t>
  </si>
  <si>
    <t>16-ENE--15</t>
  </si>
  <si>
    <t xml:space="preserve">INVALIDEZ Y VIDA </t>
  </si>
  <si>
    <t xml:space="preserve">CESANTIA Y VEJEZ </t>
  </si>
  <si>
    <t xml:space="preserve">DED. IMSS SM </t>
  </si>
  <si>
    <t xml:space="preserve">P. EN DINERO </t>
  </si>
  <si>
    <t>PENSIONADOS Y BENEFICIARIOS</t>
  </si>
  <si>
    <t>TOTAL IMSS</t>
  </si>
  <si>
    <t xml:space="preserve">EUGENIO FERNANDEZ LEAL </t>
  </si>
  <si>
    <t>INSTITUTO MUNICIPAL DE PLANEACIÓN URBANA Y CONVIVENCIA DE MONTERREY, NUEVO LEÓN</t>
  </si>
  <si>
    <r>
      <rPr>
        <b/>
        <u val="single"/>
        <sz val="12"/>
        <rFont val="Calibri"/>
        <family val="2"/>
      </rPr>
      <t>ÁREA RESPONSABLE</t>
    </r>
    <r>
      <rPr>
        <b/>
        <sz val="13"/>
        <rFont val="Calibri"/>
        <family val="2"/>
      </rPr>
      <t>:</t>
    </r>
    <r>
      <rPr>
        <b/>
        <sz val="12"/>
        <rFont val="Calibri"/>
        <family val="2"/>
      </rPr>
      <t xml:space="preserve"> COORDINACIÓN DE GESTIÓN DE RECURSOS Y ADMINISTRACIÓN</t>
    </r>
  </si>
  <si>
    <t>NÓMINA DEL 01 AL 15 DE ENERO DEL 2015</t>
  </si>
  <si>
    <t>NÓMINA DEL 01 AL 15 DE FEBRERO DEL 2015</t>
  </si>
  <si>
    <t>NÓMINA DEL 16 AL 28 DE FEBRERO DEL 2015</t>
  </si>
  <si>
    <t>NÓMINA DEL 16 AL 31 DE ENERO DEL 2015</t>
  </si>
  <si>
    <t>NÓMINA DEL 16 AL 31 DE MARZO DEL 2015</t>
  </si>
  <si>
    <t>NÓMINA DEL 01 AL 15 DE ABRIL DEL 2015</t>
  </si>
  <si>
    <t>16-ene--15</t>
  </si>
  <si>
    <t>NÓMINA DEL 01 AL 15 DE MARZO DEL 2015</t>
  </si>
  <si>
    <t>HECTOR CORONADO GONZALEZ</t>
  </si>
  <si>
    <t xml:space="preserve">NOMINA 1er QNA JUNIO  DEL 2015 </t>
  </si>
  <si>
    <t>HONORARIOS</t>
  </si>
  <si>
    <t xml:space="preserve"> IVA </t>
  </si>
  <si>
    <t xml:space="preserve">RET.IVA </t>
  </si>
  <si>
    <t xml:space="preserve">TOTAL </t>
  </si>
  <si>
    <t>ENRIQUE ADAME LLANAS</t>
  </si>
  <si>
    <t>LEON GUILLERMO STAINES DIAZ</t>
  </si>
  <si>
    <t>MICHELL</t>
  </si>
  <si>
    <t xml:space="preserve">NOMINA 2DA  QNA JUNIO  DEL 2015 </t>
  </si>
  <si>
    <t xml:space="preserve">NOMINA 1er QNA JULIO  DEL 2015 </t>
  </si>
  <si>
    <t>NOMINA 2DA  QNA JULIO DEL 2015</t>
  </si>
  <si>
    <t xml:space="preserve">NOMINA 1ER QNA AGOSTO  DEL 2015 </t>
  </si>
  <si>
    <t xml:space="preserve">HONORARIOS MES DE AGOSTO </t>
  </si>
  <si>
    <t xml:space="preserve">ENRIQUE ADAME LLANAS </t>
  </si>
  <si>
    <t>LEON GUILLERMO STAINES D.</t>
  </si>
  <si>
    <t xml:space="preserve">MICHELL CORTEZ PADRON </t>
  </si>
  <si>
    <t xml:space="preserve">ASESOR DE COMUNICACIÓN </t>
  </si>
  <si>
    <t xml:space="preserve">TOTAL HONORARIOS </t>
  </si>
  <si>
    <t xml:space="preserve">GASTOS MENSUAL NOMINA Y HONORARIOS </t>
  </si>
  <si>
    <t>ENRIQUE ADAME LLAMAS</t>
  </si>
  <si>
    <t>NOMINA 2DA QNA DE AGOSTO DEL 2015</t>
  </si>
  <si>
    <t xml:space="preserve">NOMINA 1ER  QNA SEPTIEMBRE   DEL 2015 </t>
  </si>
  <si>
    <t>NOMINA 2DA  QNA SEPTIEMBRE DEL 2015</t>
  </si>
  <si>
    <t xml:space="preserve">NOMINA 1ER QNA DE OCTUBRE </t>
  </si>
  <si>
    <t xml:space="preserve">NOMINA 2DA  QNA DE OCTUBRE </t>
  </si>
  <si>
    <t xml:space="preserve">Nomina 1ER Qna de Noviembre  </t>
  </si>
  <si>
    <t xml:space="preserve">Nomina 2da  Qna de Noviembre </t>
  </si>
  <si>
    <t xml:space="preserve">NOMINA 1ER QNA DE DICIEMBRE </t>
  </si>
  <si>
    <t xml:space="preserve">ABRHAM MERLA HERNANDEZ </t>
  </si>
  <si>
    <t xml:space="preserve">ARQ. MARTHA  MONTEMAYOR </t>
  </si>
  <si>
    <t xml:space="preserve">JACINTO AGUILAR </t>
  </si>
  <si>
    <t xml:space="preserve">NOMINA 2DA QNA DE DICIEMBRE </t>
  </si>
  <si>
    <t xml:space="preserve">LIC. MARTHA  MONTEMAYOR </t>
  </si>
  <si>
    <t xml:space="preserve">AGUINALDO Y PRIMA VACACIONAL 2015 </t>
  </si>
  <si>
    <t xml:space="preserve">DIAS DE AGUINALDO </t>
  </si>
  <si>
    <t>PRIMA VACACIONAL</t>
  </si>
  <si>
    <t xml:space="preserve">ISPT </t>
  </si>
  <si>
    <t xml:space="preserve">TOTAL AGUINALDO </t>
  </si>
  <si>
    <t>PARTE DE FINIQUITOS</t>
  </si>
  <si>
    <t xml:space="preserve">JAIME CALDERON  GARCIA </t>
  </si>
  <si>
    <t xml:space="preserve">TOTAL AGUINALDO  Y  PRIMA </t>
  </si>
  <si>
    <t xml:space="preserve">TOTAL PAGADO EJERCICIO 2015 </t>
  </si>
  <si>
    <t>NÓMINA DEL 16 AL 30 DE ABRIL DEL 2015</t>
  </si>
  <si>
    <t>INSTITUTO MUNICIPAL DE PLANEACIÓN URBANA Y CONVIVENCIA DE MONTERREY,                                NUEVO LEÓN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</si>
</sst>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0.000000"/>
    <numFmt numFmtId="170" formatCode="0.00000"/>
    <numFmt numFmtId="171" formatCode="0.0000"/>
    <numFmt numFmtId="172" formatCode="0.000"/>
    <numFmt numFmtId="173" formatCode="0.000%"/>
    <numFmt numFmtId="174" formatCode="0.0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54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/>
    </xf>
    <xf numFmtId="15" fontId="47" fillId="0" borderId="10" xfId="0" applyNumberFormat="1" applyFont="1" applyBorder="1" applyAlignment="1">
      <alignment horizontal="right"/>
    </xf>
    <xf numFmtId="43" fontId="46" fillId="0" borderId="10" xfId="47" applyFont="1" applyBorder="1" applyAlignment="1">
      <alignment/>
    </xf>
    <xf numFmtId="43" fontId="46" fillId="0" borderId="11" xfId="47" applyFont="1" applyBorder="1" applyAlignment="1">
      <alignment/>
    </xf>
    <xf numFmtId="43" fontId="46" fillId="0" borderId="10" xfId="0" applyNumberFormat="1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10" xfId="47" applyFont="1" applyBorder="1" applyAlignment="1">
      <alignment/>
    </xf>
    <xf numFmtId="0" fontId="47" fillId="0" borderId="0" xfId="0" applyFont="1" applyAlignment="1">
      <alignment/>
    </xf>
    <xf numFmtId="43" fontId="47" fillId="0" borderId="10" xfId="47" applyFont="1" applyBorder="1" applyAlignment="1">
      <alignment/>
    </xf>
    <xf numFmtId="43" fontId="47" fillId="0" borderId="10" xfId="0" applyNumberFormat="1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13" xfId="47" applyFont="1" applyBorder="1" applyAlignment="1">
      <alignment/>
    </xf>
    <xf numFmtId="0" fontId="45" fillId="0" borderId="0" xfId="0" applyFont="1" applyAlignment="1">
      <alignment/>
    </xf>
    <xf numFmtId="43" fontId="0" fillId="0" borderId="0" xfId="47" applyFont="1" applyAlignment="1">
      <alignment/>
    </xf>
    <xf numFmtId="0" fontId="49" fillId="0" borderId="0" xfId="0" applyFont="1" applyAlignment="1">
      <alignment wrapText="1"/>
    </xf>
    <xf numFmtId="44" fontId="46" fillId="0" borderId="0" xfId="49" applyFont="1" applyAlignment="1">
      <alignment/>
    </xf>
    <xf numFmtId="44" fontId="49" fillId="0" borderId="0" xfId="49" applyFont="1" applyAlignment="1">
      <alignment horizontal="center" wrapText="1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4" fontId="45" fillId="0" borderId="0" xfId="49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3" fontId="48" fillId="0" borderId="10" xfId="47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0" fillId="0" borderId="0" xfId="49" applyFont="1" applyAlignment="1">
      <alignment/>
    </xf>
    <xf numFmtId="44" fontId="49" fillId="0" borderId="0" xfId="49" applyFont="1" applyAlignment="1">
      <alignment wrapText="1"/>
    </xf>
    <xf numFmtId="44" fontId="46" fillId="0" borderId="0" xfId="49" applyFont="1" applyAlignment="1">
      <alignment vertical="center"/>
    </xf>
    <xf numFmtId="44" fontId="2" fillId="0" borderId="0" xfId="49" applyFont="1" applyAlignment="1">
      <alignment vertical="center" wrapText="1"/>
    </xf>
    <xf numFmtId="44" fontId="47" fillId="0" borderId="0" xfId="49" applyFont="1" applyAlignment="1">
      <alignment/>
    </xf>
    <xf numFmtId="44" fontId="0" fillId="0" borderId="0" xfId="49" applyFont="1" applyAlignment="1">
      <alignment/>
    </xf>
    <xf numFmtId="44" fontId="47" fillId="0" borderId="10" xfId="49" applyFont="1" applyBorder="1" applyAlignment="1">
      <alignment/>
    </xf>
    <xf numFmtId="44" fontId="47" fillId="0" borderId="10" xfId="49" applyFont="1" applyBorder="1" applyAlignment="1">
      <alignment horizontal="right"/>
    </xf>
    <xf numFmtId="44" fontId="46" fillId="0" borderId="10" xfId="49" applyFont="1" applyBorder="1" applyAlignment="1">
      <alignment/>
    </xf>
    <xf numFmtId="44" fontId="46" fillId="0" borderId="11" xfId="49" applyFont="1" applyBorder="1" applyAlignment="1">
      <alignment/>
    </xf>
    <xf numFmtId="44" fontId="0" fillId="0" borderId="10" xfId="49" applyFont="1" applyBorder="1" applyAlignment="1">
      <alignment/>
    </xf>
    <xf numFmtId="44" fontId="0" fillId="0" borderId="10" xfId="49" applyFont="1" applyBorder="1" applyAlignment="1">
      <alignment/>
    </xf>
    <xf numFmtId="44" fontId="45" fillId="0" borderId="0" xfId="49" applyFont="1" applyAlignment="1">
      <alignment/>
    </xf>
    <xf numFmtId="44" fontId="0" fillId="0" borderId="13" xfId="49" applyFont="1" applyBorder="1" applyAlignment="1">
      <alignment/>
    </xf>
    <xf numFmtId="44" fontId="45" fillId="0" borderId="0" xfId="49" applyFont="1" applyAlignment="1">
      <alignment horizontal="center"/>
    </xf>
    <xf numFmtId="44" fontId="47" fillId="0" borderId="10" xfId="49" applyFont="1" applyBorder="1" applyAlignment="1">
      <alignment horizontal="center" vertical="center" wrapText="1"/>
    </xf>
    <xf numFmtId="44" fontId="47" fillId="0" borderId="11" xfId="49" applyFont="1" applyBorder="1" applyAlignment="1">
      <alignment horizontal="center" vertical="center" wrapText="1"/>
    </xf>
    <xf numFmtId="44" fontId="48" fillId="0" borderId="10" xfId="49" applyFont="1" applyBorder="1" applyAlignment="1">
      <alignment horizontal="center" vertical="center" wrapText="1"/>
    </xf>
    <xf numFmtId="44" fontId="48" fillId="0" borderId="10" xfId="49" applyFont="1" applyFill="1" applyBorder="1" applyAlignment="1">
      <alignment horizontal="center" vertical="center" wrapText="1"/>
    </xf>
    <xf numFmtId="44" fontId="0" fillId="0" borderId="0" xfId="49" applyFont="1" applyAlignment="1">
      <alignment vertical="center"/>
    </xf>
    <xf numFmtId="15" fontId="47" fillId="0" borderId="10" xfId="49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3" fontId="0" fillId="0" borderId="0" xfId="47" applyFont="1" applyFill="1" applyBorder="1" applyAlignment="1">
      <alignment/>
    </xf>
    <xf numFmtId="43" fontId="45" fillId="0" borderId="12" xfId="47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0" xfId="0" applyNumberFormat="1" applyBorder="1" applyAlignment="1">
      <alignment/>
    </xf>
    <xf numFmtId="43" fontId="45" fillId="0" borderId="0" xfId="0" applyNumberFormat="1" applyFont="1" applyAlignment="1">
      <alignment/>
    </xf>
    <xf numFmtId="44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7" fillId="0" borderId="10" xfId="0" applyFont="1" applyFill="1" applyBorder="1" applyAlignment="1">
      <alignment/>
    </xf>
    <xf numFmtId="15" fontId="47" fillId="0" borderId="10" xfId="0" applyNumberFormat="1" applyFont="1" applyFill="1" applyBorder="1" applyAlignment="1">
      <alignment horizontal="right"/>
    </xf>
    <xf numFmtId="43" fontId="46" fillId="0" borderId="10" xfId="47" applyFont="1" applyFill="1" applyBorder="1" applyAlignment="1">
      <alignment/>
    </xf>
    <xf numFmtId="43" fontId="47" fillId="0" borderId="10" xfId="47" applyFont="1" applyFill="1" applyBorder="1" applyAlignment="1">
      <alignment/>
    </xf>
    <xf numFmtId="43" fontId="46" fillId="0" borderId="11" xfId="47" applyFont="1" applyFill="1" applyBorder="1" applyAlignment="1">
      <alignment/>
    </xf>
    <xf numFmtId="43" fontId="46" fillId="0" borderId="10" xfId="0" applyNumberFormat="1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45" fillId="0" borderId="10" xfId="47" applyFont="1" applyBorder="1" applyAlignment="1">
      <alignment/>
    </xf>
    <xf numFmtId="43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/>
    </xf>
    <xf numFmtId="43" fontId="51" fillId="0" borderId="10" xfId="47" applyFont="1" applyBorder="1" applyAlignment="1">
      <alignment/>
    </xf>
    <xf numFmtId="43" fontId="51" fillId="0" borderId="10" xfId="0" applyNumberFormat="1" applyFont="1" applyBorder="1" applyAlignment="1">
      <alignment/>
    </xf>
    <xf numFmtId="0" fontId="50" fillId="0" borderId="15" xfId="0" applyFont="1" applyFill="1" applyBorder="1" applyAlignment="1">
      <alignment/>
    </xf>
    <xf numFmtId="43" fontId="51" fillId="0" borderId="15" xfId="47" applyFont="1" applyBorder="1" applyAlignment="1">
      <alignment/>
    </xf>
    <xf numFmtId="43" fontId="51" fillId="0" borderId="15" xfId="0" applyNumberFormat="1" applyFont="1" applyBorder="1" applyAlignment="1">
      <alignment/>
    </xf>
    <xf numFmtId="0" fontId="50" fillId="0" borderId="16" xfId="0" applyFont="1" applyFill="1" applyBorder="1" applyAlignment="1">
      <alignment/>
    </xf>
    <xf numFmtId="0" fontId="51" fillId="0" borderId="16" xfId="0" applyFont="1" applyBorder="1" applyAlignment="1">
      <alignment/>
    </xf>
    <xf numFmtId="44" fontId="50" fillId="0" borderId="16" xfId="49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50" fillId="0" borderId="0" xfId="0" applyFont="1" applyAlignment="1">
      <alignment/>
    </xf>
    <xf numFmtId="43" fontId="51" fillId="0" borderId="10" xfId="47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1" fillId="0" borderId="0" xfId="0" applyFont="1" applyAlignment="1">
      <alignment/>
    </xf>
    <xf numFmtId="43" fontId="51" fillId="0" borderId="10" xfId="0" applyNumberFormat="1" applyFont="1" applyFill="1" applyBorder="1" applyAlignment="1">
      <alignment/>
    </xf>
    <xf numFmtId="43" fontId="51" fillId="0" borderId="12" xfId="0" applyNumberFormat="1" applyFont="1" applyBorder="1" applyAlignment="1">
      <alignment/>
    </xf>
    <xf numFmtId="43" fontId="51" fillId="0" borderId="0" xfId="0" applyNumberFormat="1" applyFont="1" applyAlignment="1">
      <alignment/>
    </xf>
    <xf numFmtId="44" fontId="51" fillId="0" borderId="0" xfId="49" applyFont="1" applyAlignment="1">
      <alignment/>
    </xf>
    <xf numFmtId="43" fontId="51" fillId="0" borderId="0" xfId="47" applyFont="1" applyFill="1" applyBorder="1" applyAlignment="1">
      <alignment/>
    </xf>
    <xf numFmtId="0" fontId="50" fillId="0" borderId="11" xfId="0" applyFont="1" applyBorder="1" applyAlignment="1">
      <alignment horizontal="center" wrapText="1"/>
    </xf>
    <xf numFmtId="0" fontId="50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/>
    </xf>
    <xf numFmtId="15" fontId="50" fillId="0" borderId="10" xfId="0" applyNumberFormat="1" applyFont="1" applyBorder="1" applyAlignment="1">
      <alignment horizontal="right"/>
    </xf>
    <xf numFmtId="43" fontId="50" fillId="0" borderId="10" xfId="47" applyFont="1" applyBorder="1" applyAlignment="1">
      <alignment/>
    </xf>
    <xf numFmtId="43" fontId="51" fillId="0" borderId="11" xfId="47" applyFont="1" applyBorder="1" applyAlignment="1">
      <alignment/>
    </xf>
    <xf numFmtId="43" fontId="50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/>
    </xf>
    <xf numFmtId="15" fontId="50" fillId="0" borderId="10" xfId="0" applyNumberFormat="1" applyFont="1" applyFill="1" applyBorder="1" applyAlignment="1">
      <alignment horizontal="right"/>
    </xf>
    <xf numFmtId="43" fontId="50" fillId="0" borderId="10" xfId="47" applyFont="1" applyFill="1" applyBorder="1" applyAlignment="1">
      <alignment/>
    </xf>
    <xf numFmtId="43" fontId="51" fillId="0" borderId="11" xfId="47" applyFont="1" applyFill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10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/>
    </xf>
    <xf numFmtId="15" fontId="53" fillId="0" borderId="10" xfId="0" applyNumberFormat="1" applyFont="1" applyBorder="1" applyAlignment="1">
      <alignment horizontal="right"/>
    </xf>
    <xf numFmtId="43" fontId="54" fillId="0" borderId="10" xfId="47" applyFont="1" applyBorder="1" applyAlignment="1">
      <alignment/>
    </xf>
    <xf numFmtId="43" fontId="53" fillId="0" borderId="10" xfId="47" applyFont="1" applyBorder="1" applyAlignment="1">
      <alignment/>
    </xf>
    <xf numFmtId="43" fontId="54" fillId="0" borderId="11" xfId="47" applyFont="1" applyBorder="1" applyAlignment="1">
      <alignment/>
    </xf>
    <xf numFmtId="43" fontId="53" fillId="0" borderId="10" xfId="0" applyNumberFormat="1" applyFont="1" applyBorder="1" applyAlignment="1">
      <alignment/>
    </xf>
    <xf numFmtId="43" fontId="54" fillId="0" borderId="10" xfId="0" applyNumberFormat="1" applyFont="1" applyBorder="1" applyAlignment="1">
      <alignment/>
    </xf>
    <xf numFmtId="0" fontId="53" fillId="0" borderId="10" xfId="0" applyFont="1" applyFill="1" applyBorder="1" applyAlignment="1">
      <alignment/>
    </xf>
    <xf numFmtId="15" fontId="53" fillId="0" borderId="10" xfId="0" applyNumberFormat="1" applyFont="1" applyFill="1" applyBorder="1" applyAlignment="1">
      <alignment horizontal="right"/>
    </xf>
    <xf numFmtId="43" fontId="54" fillId="0" borderId="10" xfId="47" applyFont="1" applyFill="1" applyBorder="1" applyAlignment="1">
      <alignment/>
    </xf>
    <xf numFmtId="43" fontId="53" fillId="0" borderId="10" xfId="47" applyFont="1" applyFill="1" applyBorder="1" applyAlignment="1">
      <alignment/>
    </xf>
    <xf numFmtId="43" fontId="54" fillId="0" borderId="11" xfId="47" applyFont="1" applyFill="1" applyBorder="1" applyAlignment="1">
      <alignment/>
    </xf>
    <xf numFmtId="43" fontId="54" fillId="0" borderId="10" xfId="0" applyNumberFormat="1" applyFont="1" applyFill="1" applyBorder="1" applyAlignment="1">
      <alignment/>
    </xf>
    <xf numFmtId="43" fontId="54" fillId="0" borderId="12" xfId="0" applyNumberFormat="1" applyFont="1" applyBorder="1" applyAlignment="1">
      <alignment/>
    </xf>
    <xf numFmtId="43" fontId="54" fillId="0" borderId="13" xfId="47" applyFont="1" applyBorder="1" applyAlignment="1">
      <alignment/>
    </xf>
    <xf numFmtId="44" fontId="54" fillId="0" borderId="0" xfId="49" applyFont="1" applyAlignment="1">
      <alignment/>
    </xf>
    <xf numFmtId="43" fontId="54" fillId="0" borderId="0" xfId="0" applyNumberFormat="1" applyFont="1" applyAlignment="1">
      <alignment/>
    </xf>
    <xf numFmtId="43" fontId="54" fillId="0" borderId="0" xfId="47" applyFont="1" applyFill="1" applyBorder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44" fontId="45" fillId="0" borderId="0" xfId="49" applyFont="1" applyAlignment="1">
      <alignment horizontal="center"/>
    </xf>
    <xf numFmtId="44" fontId="49" fillId="0" borderId="0" xfId="49" applyFont="1" applyAlignment="1">
      <alignment horizontal="center" vertical="center" wrapText="1"/>
    </xf>
    <xf numFmtId="44" fontId="2" fillId="0" borderId="0" xfId="49" applyFont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0</xdr:row>
      <xdr:rowOff>0</xdr:rowOff>
    </xdr:from>
    <xdr:to>
      <xdr:col>14</xdr:col>
      <xdr:colOff>590550</xdr:colOff>
      <xdr:row>4</xdr:row>
      <xdr:rowOff>152400</xdr:rowOff>
    </xdr:to>
    <xdr:pic>
      <xdr:nvPicPr>
        <xdr:cNvPr id="1" name="2 Imagen" descr="IMP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0"/>
          <a:ext cx="12573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4</xdr:row>
      <xdr:rowOff>171450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20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819150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638175</xdr:colOff>
      <xdr:row>0</xdr:row>
      <xdr:rowOff>0</xdr:rowOff>
    </xdr:from>
    <xdr:to>
      <xdr:col>14</xdr:col>
      <xdr:colOff>428625</xdr:colOff>
      <xdr:row>5</xdr:row>
      <xdr:rowOff>180975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01475" y="0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257175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400050</xdr:colOff>
      <xdr:row>0</xdr:row>
      <xdr:rowOff>0</xdr:rowOff>
    </xdr:from>
    <xdr:to>
      <xdr:col>14</xdr:col>
      <xdr:colOff>190500</xdr:colOff>
      <xdr:row>5</xdr:row>
      <xdr:rowOff>180975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11025" y="0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219075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190500</xdr:colOff>
      <xdr:row>0</xdr:row>
      <xdr:rowOff>0</xdr:rowOff>
    </xdr:from>
    <xdr:to>
      <xdr:col>14</xdr:col>
      <xdr:colOff>742950</xdr:colOff>
      <xdr:row>5</xdr:row>
      <xdr:rowOff>180975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0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0</xdr:row>
      <xdr:rowOff>38100</xdr:rowOff>
    </xdr:from>
    <xdr:to>
      <xdr:col>1</xdr:col>
      <xdr:colOff>1762125</xdr:colOff>
      <xdr:row>5</xdr:row>
      <xdr:rowOff>180975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8100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0</xdr:rowOff>
    </xdr:from>
    <xdr:to>
      <xdr:col>14</xdr:col>
      <xdr:colOff>0</xdr:colOff>
      <xdr:row>5</xdr:row>
      <xdr:rowOff>180975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0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133350</xdr:colOff>
      <xdr:row>0</xdr:row>
      <xdr:rowOff>228600</xdr:rowOff>
    </xdr:from>
    <xdr:to>
      <xdr:col>14</xdr:col>
      <xdr:colOff>104775</xdr:colOff>
      <xdr:row>6</xdr:row>
      <xdr:rowOff>0</xdr:rowOff>
    </xdr:to>
    <xdr:pic>
      <xdr:nvPicPr>
        <xdr:cNvPr id="1" name="2 Imagen" descr="IMP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228600"/>
          <a:ext cx="13525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0</xdr:row>
      <xdr:rowOff>123825</xdr:rowOff>
    </xdr:from>
    <xdr:to>
      <xdr:col>1</xdr:col>
      <xdr:colOff>1219200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23825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0</xdr:row>
      <xdr:rowOff>133350</xdr:rowOff>
    </xdr:from>
    <xdr:to>
      <xdr:col>15</xdr:col>
      <xdr:colOff>704850</xdr:colOff>
      <xdr:row>6</xdr:row>
      <xdr:rowOff>123825</xdr:rowOff>
    </xdr:to>
    <xdr:pic>
      <xdr:nvPicPr>
        <xdr:cNvPr id="1" name="2 Imagen" descr="IMP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33350"/>
          <a:ext cx="14382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5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142875</xdr:rowOff>
    </xdr:from>
    <xdr:to>
      <xdr:col>12</xdr:col>
      <xdr:colOff>476250</xdr:colOff>
      <xdr:row>6</xdr:row>
      <xdr:rowOff>9525</xdr:rowOff>
    </xdr:to>
    <xdr:pic>
      <xdr:nvPicPr>
        <xdr:cNvPr id="1" name="2 Imagen" descr="IMP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34475" y="142875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0</xdr:row>
      <xdr:rowOff>57150</xdr:rowOff>
    </xdr:from>
    <xdr:to>
      <xdr:col>0</xdr:col>
      <xdr:colOff>1400175</xdr:colOff>
      <xdr:row>5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57150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876300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933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9525</xdr:rowOff>
    </xdr:from>
    <xdr:to>
      <xdr:col>13</xdr:col>
      <xdr:colOff>76200</xdr:colOff>
      <xdr:row>6</xdr:row>
      <xdr:rowOff>9525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9525"/>
          <a:ext cx="1314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333375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466725</xdr:colOff>
      <xdr:row>0</xdr:row>
      <xdr:rowOff>0</xdr:rowOff>
    </xdr:from>
    <xdr:to>
      <xdr:col>13</xdr:col>
      <xdr:colOff>257175</xdr:colOff>
      <xdr:row>5</xdr:row>
      <xdr:rowOff>180975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0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1</xdr:col>
      <xdr:colOff>866775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9239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0</xdr:row>
      <xdr:rowOff>0</xdr:rowOff>
    </xdr:from>
    <xdr:to>
      <xdr:col>13</xdr:col>
      <xdr:colOff>76200</xdr:colOff>
      <xdr:row>5</xdr:row>
      <xdr:rowOff>180975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0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933450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180975</xdr:colOff>
      <xdr:row>0</xdr:row>
      <xdr:rowOff>0</xdr:rowOff>
    </xdr:from>
    <xdr:to>
      <xdr:col>14</xdr:col>
      <xdr:colOff>733425</xdr:colOff>
      <xdr:row>5</xdr:row>
      <xdr:rowOff>180975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0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885825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334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0</xdr:row>
      <xdr:rowOff>0</xdr:rowOff>
    </xdr:from>
    <xdr:to>
      <xdr:col>13</xdr:col>
      <xdr:colOff>552450</xdr:colOff>
      <xdr:row>5</xdr:row>
      <xdr:rowOff>180975</xdr:rowOff>
    </xdr:to>
    <xdr:pic>
      <xdr:nvPicPr>
        <xdr:cNvPr id="2" name="2 Imagen" descr="IMPLANC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48850" y="0"/>
          <a:ext cx="1314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K41" sqref="K41"/>
    </sheetView>
  </sheetViews>
  <sheetFormatPr defaultColWidth="11.421875" defaultRowHeight="15"/>
  <cols>
    <col min="1" max="1" width="16.421875" style="0" customWidth="1"/>
    <col min="2" max="2" width="29.28125" style="0" customWidth="1"/>
    <col min="3" max="3" width="9.00390625" style="0" bestFit="1" customWidth="1"/>
    <col min="4" max="4" width="10.8515625" style="0" bestFit="1" customWidth="1"/>
    <col min="5" max="5" width="7.8515625" style="1" bestFit="1" customWidth="1"/>
    <col min="6" max="7" width="11.57421875" style="0" bestFit="1" customWidth="1"/>
    <col min="8" max="9" width="10.28125" style="0" bestFit="1" customWidth="1"/>
    <col min="10" max="10" width="10.00390625" style="0" customWidth="1"/>
    <col min="11" max="11" width="12.8515625" style="0" bestFit="1" customWidth="1"/>
    <col min="12" max="12" width="9.7109375" style="0" customWidth="1"/>
    <col min="13" max="13" width="9.57421875" style="0" bestFit="1" customWidth="1"/>
    <col min="14" max="14" width="11.421875" style="15" bestFit="1" customWidth="1"/>
    <col min="15" max="15" width="11.421875" style="0" customWidth="1"/>
    <col min="16" max="16" width="11.28125" style="0" bestFit="1" customWidth="1"/>
  </cols>
  <sheetData>
    <row r="1" spans="1:14" ht="18" customHeight="1">
      <c r="A1" s="24"/>
      <c r="B1" s="141" t="s">
        <v>50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23"/>
    </row>
    <row r="2" spans="1:14" ht="18.75">
      <c r="A2" s="24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23"/>
    </row>
    <row r="3" spans="1:14" ht="18.75">
      <c r="A3" s="24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23"/>
    </row>
    <row r="4" spans="1:14" ht="18" customHeight="1">
      <c r="A4" s="3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23"/>
    </row>
    <row r="5" spans="1:12" ht="17.25">
      <c r="A5" s="27"/>
      <c r="B5" s="27"/>
      <c r="C5" s="140" t="s">
        <v>51</v>
      </c>
      <c r="D5" s="140"/>
      <c r="E5" s="140"/>
      <c r="F5" s="140"/>
      <c r="G5" s="140"/>
      <c r="H5" s="140"/>
      <c r="I5" s="140"/>
      <c r="J5" s="140"/>
      <c r="K5" s="140"/>
      <c r="L5" s="28"/>
    </row>
    <row r="6" spans="1:12" ht="15">
      <c r="A6" s="22" t="s">
        <v>52</v>
      </c>
      <c r="B6" s="22"/>
      <c r="C6" s="22"/>
      <c r="D6" s="29"/>
      <c r="E6" s="22"/>
      <c r="F6" s="22"/>
      <c r="G6" s="22"/>
      <c r="H6" s="22"/>
      <c r="I6" s="22"/>
      <c r="J6" s="22"/>
      <c r="K6" s="22"/>
      <c r="L6" s="22"/>
    </row>
    <row r="7" spans="1:6" ht="15.75" thickBot="1">
      <c r="A7" s="3"/>
      <c r="B7" s="3"/>
      <c r="C7" s="3"/>
      <c r="D7" s="3"/>
      <c r="E7" s="17"/>
      <c r="F7" s="3"/>
    </row>
    <row r="8" spans="1:16" s="35" customFormat="1" ht="30" customHeight="1" thickBot="1">
      <c r="A8" s="30" t="s">
        <v>8</v>
      </c>
      <c r="B8" s="30" t="s">
        <v>9</v>
      </c>
      <c r="C8" s="30" t="s">
        <v>10</v>
      </c>
      <c r="D8" s="30" t="s">
        <v>11</v>
      </c>
      <c r="E8" s="30" t="s">
        <v>12</v>
      </c>
      <c r="F8" s="31" t="s">
        <v>31</v>
      </c>
      <c r="G8" s="32" t="s">
        <v>32</v>
      </c>
      <c r="H8" s="32" t="s">
        <v>33</v>
      </c>
      <c r="I8" s="32" t="s">
        <v>45</v>
      </c>
      <c r="J8" s="32" t="s">
        <v>46</v>
      </c>
      <c r="K8" s="32" t="s">
        <v>47</v>
      </c>
      <c r="L8" s="32" t="s">
        <v>43</v>
      </c>
      <c r="M8" s="32" t="s">
        <v>48</v>
      </c>
      <c r="N8" s="33" t="s">
        <v>34</v>
      </c>
      <c r="O8" s="34" t="s">
        <v>35</v>
      </c>
      <c r="P8" s="34" t="s">
        <v>36</v>
      </c>
    </row>
    <row r="9" spans="1:16" ht="15.75" thickBot="1">
      <c r="A9" s="7" t="s">
        <v>13</v>
      </c>
      <c r="B9" s="7" t="s">
        <v>14</v>
      </c>
      <c r="C9" s="8">
        <v>41395</v>
      </c>
      <c r="D9" s="9">
        <v>92960.52</v>
      </c>
      <c r="E9" s="18">
        <f aca="true" t="shared" si="0" ref="E9:E21">D9/30</f>
        <v>3098.684</v>
      </c>
      <c r="F9" s="10">
        <f aca="true" t="shared" si="1" ref="F9:F21">E9*15</f>
        <v>46480.26</v>
      </c>
      <c r="G9" s="19">
        <f>F9</f>
        <v>46480.26</v>
      </c>
      <c r="H9" s="11">
        <v>12548.76</v>
      </c>
      <c r="I9" s="19">
        <v>182.21</v>
      </c>
      <c r="J9" s="19">
        <v>121.45</v>
      </c>
      <c r="K9" s="19">
        <v>182.18</v>
      </c>
      <c r="L9" s="19">
        <v>303.63</v>
      </c>
      <c r="M9" s="19">
        <f>I9+J9+K9+L9</f>
        <v>789.47</v>
      </c>
      <c r="N9" s="16">
        <v>0</v>
      </c>
      <c r="O9" s="13">
        <f>H9+M9+N9</f>
        <v>13338.23</v>
      </c>
      <c r="P9" s="13">
        <f>G9-O9</f>
        <v>33142.03</v>
      </c>
    </row>
    <row r="10" spans="1:16" ht="15.75" thickBot="1">
      <c r="A10" s="7" t="s">
        <v>15</v>
      </c>
      <c r="B10" s="7" t="s">
        <v>16</v>
      </c>
      <c r="C10" s="8">
        <v>41395</v>
      </c>
      <c r="D10" s="9">
        <v>36769.74</v>
      </c>
      <c r="E10" s="18">
        <f t="shared" si="0"/>
        <v>1225.658</v>
      </c>
      <c r="F10" s="10">
        <f t="shared" si="1"/>
        <v>18384.87</v>
      </c>
      <c r="G10" s="19">
        <f aca="true" t="shared" si="2" ref="G10:G21">F10</f>
        <v>18384.87</v>
      </c>
      <c r="H10" s="11">
        <v>3700.14</v>
      </c>
      <c r="I10" s="19">
        <v>64.75</v>
      </c>
      <c r="J10" s="19">
        <v>48.04</v>
      </c>
      <c r="K10" s="19">
        <v>72.06</v>
      </c>
      <c r="L10" s="19">
        <v>120.1</v>
      </c>
      <c r="M10" s="19">
        <f aca="true" t="shared" si="3" ref="M10:M21">I10+J10+K10+L10</f>
        <v>304.95</v>
      </c>
      <c r="N10" s="16"/>
      <c r="O10" s="13">
        <f aca="true" t="shared" si="4" ref="O10:O21">H10+M10+N10</f>
        <v>4005.0899999999997</v>
      </c>
      <c r="P10" s="13">
        <f aca="true" t="shared" si="5" ref="P10:P21">G10-O10</f>
        <v>14379.779999999999</v>
      </c>
    </row>
    <row r="11" spans="1:16" ht="15.75" thickBot="1">
      <c r="A11" s="7" t="s">
        <v>18</v>
      </c>
      <c r="B11" s="7" t="s">
        <v>19</v>
      </c>
      <c r="C11" s="8">
        <v>36769</v>
      </c>
      <c r="D11" s="9">
        <v>36769.74</v>
      </c>
      <c r="E11" s="18">
        <f t="shared" si="0"/>
        <v>1225.658</v>
      </c>
      <c r="F11" s="10">
        <f t="shared" si="1"/>
        <v>18384.87</v>
      </c>
      <c r="G11" s="19">
        <f t="shared" si="2"/>
        <v>18384.87</v>
      </c>
      <c r="H11" s="11">
        <v>3700.14</v>
      </c>
      <c r="I11" s="19">
        <v>64.75</v>
      </c>
      <c r="J11" s="19">
        <v>48.04</v>
      </c>
      <c r="K11" s="19">
        <v>72.06</v>
      </c>
      <c r="L11" s="19">
        <v>120.1</v>
      </c>
      <c r="M11" s="19">
        <f t="shared" si="3"/>
        <v>304.95</v>
      </c>
      <c r="N11" s="16">
        <v>0</v>
      </c>
      <c r="O11" s="13">
        <f t="shared" si="4"/>
        <v>4005.0899999999997</v>
      </c>
      <c r="P11" s="13">
        <f t="shared" si="5"/>
        <v>14379.779999999999</v>
      </c>
    </row>
    <row r="12" spans="1:16" ht="15.75" thickBot="1">
      <c r="A12" s="7" t="s">
        <v>20</v>
      </c>
      <c r="B12" s="7" t="s">
        <v>0</v>
      </c>
      <c r="C12" s="8">
        <v>41395</v>
      </c>
      <c r="D12" s="9">
        <v>36769.74</v>
      </c>
      <c r="E12" s="18">
        <f t="shared" si="0"/>
        <v>1225.658</v>
      </c>
      <c r="F12" s="10">
        <f t="shared" si="1"/>
        <v>18384.87</v>
      </c>
      <c r="G12" s="19">
        <f t="shared" si="2"/>
        <v>18384.87</v>
      </c>
      <c r="H12" s="11">
        <v>3700.14</v>
      </c>
      <c r="I12" s="19">
        <v>64.75</v>
      </c>
      <c r="J12" s="19">
        <v>48.04</v>
      </c>
      <c r="K12" s="19">
        <v>72.06</v>
      </c>
      <c r="L12" s="19">
        <v>120.1</v>
      </c>
      <c r="M12" s="19">
        <f t="shared" si="3"/>
        <v>304.95</v>
      </c>
      <c r="N12" s="16">
        <v>0</v>
      </c>
      <c r="O12" s="13">
        <f t="shared" si="4"/>
        <v>4005.0899999999997</v>
      </c>
      <c r="P12" s="13">
        <f t="shared" si="5"/>
        <v>14379.779999999999</v>
      </c>
    </row>
    <row r="13" spans="1:16" ht="15.75" thickBot="1">
      <c r="A13" s="7" t="s">
        <v>21</v>
      </c>
      <c r="B13" s="7" t="s">
        <v>22</v>
      </c>
      <c r="C13" s="8">
        <v>41501</v>
      </c>
      <c r="D13" s="9">
        <v>15217.24</v>
      </c>
      <c r="E13" s="18">
        <f t="shared" si="0"/>
        <v>507.24133333333333</v>
      </c>
      <c r="F13" s="10">
        <f t="shared" si="1"/>
        <v>7608.62</v>
      </c>
      <c r="G13" s="19">
        <f t="shared" si="2"/>
        <v>7608.62</v>
      </c>
      <c r="H13" s="11">
        <v>1078.01</v>
      </c>
      <c r="I13" s="19">
        <v>19.7</v>
      </c>
      <c r="J13" s="19">
        <v>19.88</v>
      </c>
      <c r="K13" s="19">
        <v>29.82</v>
      </c>
      <c r="L13" s="19">
        <v>49.7</v>
      </c>
      <c r="M13" s="19">
        <f t="shared" si="3"/>
        <v>119.10000000000001</v>
      </c>
      <c r="N13" s="16"/>
      <c r="O13" s="13">
        <f t="shared" si="4"/>
        <v>1197.11</v>
      </c>
      <c r="P13" s="13">
        <f t="shared" si="5"/>
        <v>6411.51</v>
      </c>
    </row>
    <row r="14" spans="1:16" ht="15.75" thickBot="1">
      <c r="A14" s="7" t="s">
        <v>23</v>
      </c>
      <c r="B14" s="7" t="s">
        <v>1</v>
      </c>
      <c r="C14" s="8" t="s">
        <v>24</v>
      </c>
      <c r="D14" s="9">
        <v>23521.38</v>
      </c>
      <c r="E14" s="18">
        <f t="shared" si="0"/>
        <v>784.046</v>
      </c>
      <c r="F14" s="10">
        <f t="shared" si="1"/>
        <v>11760.69</v>
      </c>
      <c r="G14" s="19">
        <f t="shared" si="2"/>
        <v>11760.69</v>
      </c>
      <c r="H14" s="11">
        <v>1997.43</v>
      </c>
      <c r="I14" s="19">
        <v>37.06</v>
      </c>
      <c r="J14" s="19">
        <v>30.73</v>
      </c>
      <c r="K14" s="19">
        <v>46.1</v>
      </c>
      <c r="L14" s="19">
        <v>76.83</v>
      </c>
      <c r="M14" s="19">
        <f t="shared" si="3"/>
        <v>190.72000000000003</v>
      </c>
      <c r="N14" s="16"/>
      <c r="O14" s="13">
        <f t="shared" si="4"/>
        <v>2188.15</v>
      </c>
      <c r="P14" s="13">
        <f t="shared" si="5"/>
        <v>9572.54</v>
      </c>
    </row>
    <row r="15" spans="1:16" ht="15.75" thickBot="1">
      <c r="A15" s="7" t="s">
        <v>25</v>
      </c>
      <c r="B15" s="7" t="s">
        <v>2</v>
      </c>
      <c r="C15" s="8">
        <v>41654</v>
      </c>
      <c r="D15" s="9">
        <v>36769.74</v>
      </c>
      <c r="E15" s="18">
        <f t="shared" si="0"/>
        <v>1225.658</v>
      </c>
      <c r="F15" s="10">
        <f t="shared" si="1"/>
        <v>18384.87</v>
      </c>
      <c r="G15" s="19">
        <f t="shared" si="2"/>
        <v>18384.87</v>
      </c>
      <c r="H15" s="11">
        <v>3700.14</v>
      </c>
      <c r="I15" s="19">
        <v>0</v>
      </c>
      <c r="J15" s="19">
        <v>0</v>
      </c>
      <c r="K15" s="19">
        <v>0</v>
      </c>
      <c r="L15" s="19">
        <v>0</v>
      </c>
      <c r="M15" s="19">
        <f t="shared" si="3"/>
        <v>0</v>
      </c>
      <c r="N15" s="16"/>
      <c r="O15" s="13">
        <f t="shared" si="4"/>
        <v>3700.14</v>
      </c>
      <c r="P15" s="13">
        <f t="shared" si="5"/>
        <v>14684.73</v>
      </c>
    </row>
    <row r="16" spans="1:16" ht="15.75" thickBot="1">
      <c r="A16" s="7" t="s">
        <v>26</v>
      </c>
      <c r="B16" s="7" t="s">
        <v>27</v>
      </c>
      <c r="C16" s="8">
        <v>41671</v>
      </c>
      <c r="D16" s="9">
        <v>23521.38</v>
      </c>
      <c r="E16" s="18">
        <f t="shared" si="0"/>
        <v>784.046</v>
      </c>
      <c r="F16" s="10">
        <f t="shared" si="1"/>
        <v>11760.69</v>
      </c>
      <c r="G16" s="19">
        <f t="shared" si="2"/>
        <v>11760.69</v>
      </c>
      <c r="H16" s="11">
        <v>1997.43</v>
      </c>
      <c r="I16" s="19">
        <v>0</v>
      </c>
      <c r="J16" s="19">
        <v>0</v>
      </c>
      <c r="K16" s="19">
        <v>0</v>
      </c>
      <c r="L16" s="19">
        <v>0</v>
      </c>
      <c r="M16" s="19">
        <f t="shared" si="3"/>
        <v>0</v>
      </c>
      <c r="N16" s="16"/>
      <c r="O16" s="13">
        <f t="shared" si="4"/>
        <v>1997.43</v>
      </c>
      <c r="P16" s="13">
        <f t="shared" si="5"/>
        <v>9763.26</v>
      </c>
    </row>
    <row r="17" spans="1:16" ht="15.75" thickBot="1">
      <c r="A17" s="7" t="s">
        <v>28</v>
      </c>
      <c r="B17" s="7" t="s">
        <v>29</v>
      </c>
      <c r="C17" s="8">
        <v>41852</v>
      </c>
      <c r="D17" s="9">
        <v>15217.24</v>
      </c>
      <c r="E17" s="18">
        <f t="shared" si="0"/>
        <v>507.24133333333333</v>
      </c>
      <c r="F17" s="10">
        <f t="shared" si="1"/>
        <v>7608.62</v>
      </c>
      <c r="G17" s="19">
        <f t="shared" si="2"/>
        <v>7608.62</v>
      </c>
      <c r="H17" s="11">
        <v>1078.01</v>
      </c>
      <c r="I17" s="19">
        <v>19.7</v>
      </c>
      <c r="J17" s="19">
        <v>19.88</v>
      </c>
      <c r="K17" s="19">
        <v>29.82</v>
      </c>
      <c r="L17" s="19">
        <v>49.7</v>
      </c>
      <c r="M17" s="19">
        <f t="shared" si="3"/>
        <v>119.10000000000001</v>
      </c>
      <c r="N17" s="16"/>
      <c r="O17" s="13">
        <f t="shared" si="4"/>
        <v>1197.11</v>
      </c>
      <c r="P17" s="13">
        <f t="shared" si="5"/>
        <v>6411.51</v>
      </c>
    </row>
    <row r="18" spans="1:16" ht="15.75" thickBot="1">
      <c r="A18" s="7" t="s">
        <v>30</v>
      </c>
      <c r="B18" s="7" t="s">
        <v>3</v>
      </c>
      <c r="C18" s="8">
        <v>41872</v>
      </c>
      <c r="D18" s="9">
        <v>10361.84</v>
      </c>
      <c r="E18" s="18">
        <f t="shared" si="0"/>
        <v>345.3946666666667</v>
      </c>
      <c r="F18" s="10">
        <f t="shared" si="1"/>
        <v>5180.92</v>
      </c>
      <c r="G18" s="19">
        <f t="shared" si="2"/>
        <v>5180.92</v>
      </c>
      <c r="H18" s="11">
        <v>559.46</v>
      </c>
      <c r="I18" s="19">
        <v>9.55</v>
      </c>
      <c r="J18" s="19">
        <v>13.54</v>
      </c>
      <c r="K18" s="19">
        <v>20.31</v>
      </c>
      <c r="L18" s="19">
        <v>33.84</v>
      </c>
      <c r="M18" s="19">
        <f t="shared" si="3"/>
        <v>77.24000000000001</v>
      </c>
      <c r="N18" s="16"/>
      <c r="O18" s="13">
        <f t="shared" si="4"/>
        <v>636.7</v>
      </c>
      <c r="P18" s="13">
        <f t="shared" si="5"/>
        <v>4544.22</v>
      </c>
    </row>
    <row r="19" spans="1:16" ht="15.75" thickBot="1">
      <c r="A19" s="7" t="s">
        <v>37</v>
      </c>
      <c r="B19" s="7" t="s">
        <v>5</v>
      </c>
      <c r="C19" s="8">
        <v>42005</v>
      </c>
      <c r="D19" s="9">
        <f>25000</f>
        <v>25000</v>
      </c>
      <c r="E19" s="18">
        <f t="shared" si="0"/>
        <v>833.3333333333334</v>
      </c>
      <c r="F19" s="10">
        <f t="shared" si="1"/>
        <v>12500</v>
      </c>
      <c r="G19" s="19">
        <f t="shared" si="2"/>
        <v>12500</v>
      </c>
      <c r="H19" s="11">
        <v>2171.31</v>
      </c>
      <c r="I19" s="19">
        <v>0</v>
      </c>
      <c r="J19" s="19">
        <v>0</v>
      </c>
      <c r="K19" s="19">
        <v>0</v>
      </c>
      <c r="L19" s="19">
        <v>0</v>
      </c>
      <c r="M19" s="19">
        <f t="shared" si="3"/>
        <v>0</v>
      </c>
      <c r="N19" s="16"/>
      <c r="O19" s="13">
        <f t="shared" si="4"/>
        <v>2171.31</v>
      </c>
      <c r="P19" s="13">
        <f t="shared" si="5"/>
        <v>10328.69</v>
      </c>
    </row>
    <row r="20" spans="1:16" ht="15.75" thickBot="1">
      <c r="A20" s="7" t="s">
        <v>38</v>
      </c>
      <c r="B20" s="7" t="s">
        <v>17</v>
      </c>
      <c r="C20" s="8">
        <v>42005</v>
      </c>
      <c r="D20" s="9">
        <f>36769.74</f>
        <v>36769.74</v>
      </c>
      <c r="E20" s="18">
        <f t="shared" si="0"/>
        <v>1225.658</v>
      </c>
      <c r="F20" s="10">
        <f t="shared" si="1"/>
        <v>18384.87</v>
      </c>
      <c r="G20" s="19">
        <f t="shared" si="2"/>
        <v>18384.87</v>
      </c>
      <c r="H20" s="11">
        <v>3700.15</v>
      </c>
      <c r="I20" s="19">
        <v>0</v>
      </c>
      <c r="J20" s="19">
        <v>0</v>
      </c>
      <c r="K20" s="19">
        <v>0</v>
      </c>
      <c r="L20" s="19">
        <v>0</v>
      </c>
      <c r="M20" s="19">
        <f t="shared" si="3"/>
        <v>0</v>
      </c>
      <c r="N20" s="16"/>
      <c r="O20" s="13">
        <f t="shared" si="4"/>
        <v>3700.15</v>
      </c>
      <c r="P20" s="13">
        <f t="shared" si="5"/>
        <v>14684.72</v>
      </c>
    </row>
    <row r="21" spans="1:16" ht="15.75" thickBot="1">
      <c r="A21" s="7" t="s">
        <v>39</v>
      </c>
      <c r="B21" s="7" t="s">
        <v>4</v>
      </c>
      <c r="C21" s="8">
        <v>42005</v>
      </c>
      <c r="D21" s="9">
        <f>23521.38</f>
        <v>23521.38</v>
      </c>
      <c r="E21" s="18">
        <f t="shared" si="0"/>
        <v>784.046</v>
      </c>
      <c r="F21" s="10">
        <f t="shared" si="1"/>
        <v>11760.69</v>
      </c>
      <c r="G21" s="19">
        <f t="shared" si="2"/>
        <v>11760.69</v>
      </c>
      <c r="H21" s="11">
        <v>1997.43</v>
      </c>
      <c r="I21" s="19">
        <v>0</v>
      </c>
      <c r="J21" s="19">
        <v>0</v>
      </c>
      <c r="K21" s="19">
        <v>0</v>
      </c>
      <c r="L21" s="19">
        <v>0</v>
      </c>
      <c r="M21" s="19">
        <f t="shared" si="3"/>
        <v>0</v>
      </c>
      <c r="N21" s="16"/>
      <c r="O21" s="13">
        <f t="shared" si="4"/>
        <v>1997.43</v>
      </c>
      <c r="P21" s="13">
        <f t="shared" si="5"/>
        <v>9763.26</v>
      </c>
    </row>
    <row r="22" spans="6:16" ht="15.75" thickBot="1">
      <c r="F22" s="20">
        <f>SUM(F9:F21)</f>
        <v>206584.84</v>
      </c>
      <c r="G22" s="20">
        <f aca="true" t="shared" si="6" ref="G22:P22">SUM(G9:G21)</f>
        <v>206584.84</v>
      </c>
      <c r="H22" s="20">
        <f t="shared" si="6"/>
        <v>41928.549999999996</v>
      </c>
      <c r="I22" s="20">
        <f t="shared" si="6"/>
        <v>462.47</v>
      </c>
      <c r="J22" s="20">
        <f t="shared" si="6"/>
        <v>349.6</v>
      </c>
      <c r="K22" s="20">
        <f t="shared" si="6"/>
        <v>524.41</v>
      </c>
      <c r="L22" s="20">
        <f t="shared" si="6"/>
        <v>874.0000000000002</v>
      </c>
      <c r="M22" s="20">
        <f t="shared" si="6"/>
        <v>2210.4800000000005</v>
      </c>
      <c r="N22" s="20">
        <f t="shared" si="6"/>
        <v>0</v>
      </c>
      <c r="O22" s="20">
        <f t="shared" si="6"/>
        <v>44139.03</v>
      </c>
      <c r="P22" s="20">
        <f t="shared" si="6"/>
        <v>162445.80999999997</v>
      </c>
    </row>
    <row r="23" spans="6:16" ht="15.75" thickTop="1">
      <c r="F23" s="14"/>
      <c r="H23" s="14"/>
      <c r="I23" s="14"/>
      <c r="O23" s="14"/>
      <c r="P23" s="14"/>
    </row>
    <row r="24" spans="6:16" ht="15">
      <c r="F24" s="14"/>
      <c r="H24" s="14"/>
      <c r="I24" s="14"/>
      <c r="N24" s="23"/>
      <c r="O24" s="14"/>
      <c r="P24" s="14"/>
    </row>
    <row r="25" spans="7:12" ht="15">
      <c r="G25" s="142"/>
      <c r="H25" s="142"/>
      <c r="I25" s="142"/>
      <c r="L25" s="1"/>
    </row>
    <row r="27" ht="15">
      <c r="P27" s="14"/>
    </row>
    <row r="28" spans="3:13" ht="15">
      <c r="C28" s="1"/>
      <c r="D28" s="1"/>
      <c r="F28" s="1"/>
      <c r="G28" s="142"/>
      <c r="H28" s="142"/>
      <c r="I28" s="142"/>
      <c r="K28" s="1"/>
      <c r="L28" s="1"/>
      <c r="M28" s="1"/>
    </row>
    <row r="29" spans="3:13" ht="15">
      <c r="C29" s="22"/>
      <c r="D29" s="22"/>
      <c r="E29" s="22"/>
      <c r="F29" s="22"/>
      <c r="G29" s="142"/>
      <c r="H29" s="142"/>
      <c r="I29" s="142"/>
      <c r="K29" s="142"/>
      <c r="L29" s="142"/>
      <c r="M29" s="142"/>
    </row>
    <row r="30" spans="1:6" ht="15">
      <c r="A30" s="3"/>
      <c r="B30" s="1"/>
      <c r="C30" s="3"/>
      <c r="D30" s="3"/>
      <c r="E30" s="17"/>
      <c r="F30" s="3"/>
    </row>
    <row r="31" spans="1:6" ht="15">
      <c r="A31" s="22" t="s">
        <v>55</v>
      </c>
      <c r="B31" s="1"/>
      <c r="C31" s="3"/>
      <c r="D31" s="3"/>
      <c r="E31" s="17"/>
      <c r="F31" s="3"/>
    </row>
    <row r="32" spans="1:6" ht="15.75" thickBot="1">
      <c r="A32" s="3"/>
      <c r="B32" s="3"/>
      <c r="C32" s="3"/>
      <c r="D32" s="3"/>
      <c r="E32" s="17"/>
      <c r="F32" s="3"/>
    </row>
    <row r="33" spans="1:16" s="35" customFormat="1" ht="30" customHeight="1" thickBot="1">
      <c r="A33" s="30" t="s">
        <v>8</v>
      </c>
      <c r="B33" s="30" t="s">
        <v>9</v>
      </c>
      <c r="C33" s="30" t="s">
        <v>10</v>
      </c>
      <c r="D33" s="30" t="s">
        <v>11</v>
      </c>
      <c r="E33" s="30" t="s">
        <v>12</v>
      </c>
      <c r="F33" s="31" t="s">
        <v>31</v>
      </c>
      <c r="G33" s="32" t="s">
        <v>32</v>
      </c>
      <c r="H33" s="32" t="s">
        <v>33</v>
      </c>
      <c r="I33" s="32" t="s">
        <v>45</v>
      </c>
      <c r="J33" s="32" t="s">
        <v>46</v>
      </c>
      <c r="K33" s="32" t="s">
        <v>47</v>
      </c>
      <c r="L33" s="32" t="s">
        <v>43</v>
      </c>
      <c r="M33" s="32" t="s">
        <v>48</v>
      </c>
      <c r="N33" s="33" t="s">
        <v>34</v>
      </c>
      <c r="O33" s="34" t="s">
        <v>35</v>
      </c>
      <c r="P33" s="34" t="s">
        <v>36</v>
      </c>
    </row>
    <row r="34" spans="1:16" ht="15.75" thickBot="1">
      <c r="A34" s="7" t="s">
        <v>13</v>
      </c>
      <c r="B34" s="7" t="s">
        <v>14</v>
      </c>
      <c r="C34" s="8">
        <v>41395</v>
      </c>
      <c r="D34" s="9">
        <v>92960.52</v>
      </c>
      <c r="E34" s="18">
        <f aca="true" t="shared" si="7" ref="E34:E48">D34/30</f>
        <v>3098.684</v>
      </c>
      <c r="F34" s="10">
        <f aca="true" t="shared" si="8" ref="F34:F48">E34*15</f>
        <v>46480.26</v>
      </c>
      <c r="G34" s="19">
        <f>F34</f>
        <v>46480.26</v>
      </c>
      <c r="H34" s="11">
        <v>12548.762</v>
      </c>
      <c r="I34" s="19">
        <v>182.21</v>
      </c>
      <c r="J34" s="19">
        <v>121.45</v>
      </c>
      <c r="K34" s="19">
        <v>182.18</v>
      </c>
      <c r="L34" s="19">
        <v>303.63</v>
      </c>
      <c r="M34" s="19">
        <f>I34+J34+K34+L34</f>
        <v>789.47</v>
      </c>
      <c r="N34" s="16">
        <v>0</v>
      </c>
      <c r="O34" s="13">
        <f>H34+M34+N34</f>
        <v>13338.232</v>
      </c>
      <c r="P34" s="13">
        <f>G34-O34</f>
        <v>33142.028000000006</v>
      </c>
    </row>
    <row r="35" spans="1:16" ht="15.75" thickBot="1">
      <c r="A35" s="7" t="s">
        <v>15</v>
      </c>
      <c r="B35" s="7" t="s">
        <v>16</v>
      </c>
      <c r="C35" s="8">
        <v>41395</v>
      </c>
      <c r="D35" s="9">
        <v>36769.74</v>
      </c>
      <c r="E35" s="18">
        <f t="shared" si="7"/>
        <v>1225.658</v>
      </c>
      <c r="F35" s="10">
        <f t="shared" si="8"/>
        <v>18384.87</v>
      </c>
      <c r="G35" s="19">
        <f aca="true" t="shared" si="9" ref="G35:G48">F35</f>
        <v>18384.87</v>
      </c>
      <c r="H35" s="11">
        <v>3700.1429999999996</v>
      </c>
      <c r="I35" s="19">
        <v>64.75</v>
      </c>
      <c r="J35" s="19">
        <v>48.04</v>
      </c>
      <c r="K35" s="19">
        <v>72.06</v>
      </c>
      <c r="L35" s="19">
        <v>120.1</v>
      </c>
      <c r="M35" s="19">
        <f aca="true" t="shared" si="10" ref="M35:M46">I35+J35+K35+L35</f>
        <v>304.95</v>
      </c>
      <c r="N35" s="16"/>
      <c r="O35" s="13">
        <f aca="true" t="shared" si="11" ref="O35:O48">H35+M35+N35</f>
        <v>4005.0929999999994</v>
      </c>
      <c r="P35" s="13">
        <f aca="true" t="shared" si="12" ref="P35:P48">G35-O35</f>
        <v>14379.777</v>
      </c>
    </row>
    <row r="36" spans="1:16" ht="15.75" thickBot="1">
      <c r="A36" s="7" t="s">
        <v>18</v>
      </c>
      <c r="B36" s="7" t="s">
        <v>19</v>
      </c>
      <c r="C36" s="8">
        <v>36769</v>
      </c>
      <c r="D36" s="9">
        <v>36769.74</v>
      </c>
      <c r="E36" s="18">
        <f t="shared" si="7"/>
        <v>1225.658</v>
      </c>
      <c r="F36" s="10">
        <f t="shared" si="8"/>
        <v>18384.87</v>
      </c>
      <c r="G36" s="19">
        <f t="shared" si="9"/>
        <v>18384.87</v>
      </c>
      <c r="H36" s="11">
        <v>3700.1429999999996</v>
      </c>
      <c r="I36" s="19">
        <v>64.75</v>
      </c>
      <c r="J36" s="19">
        <v>48.04</v>
      </c>
      <c r="K36" s="19">
        <v>72.06</v>
      </c>
      <c r="L36" s="19">
        <v>120.1</v>
      </c>
      <c r="M36" s="19">
        <f t="shared" si="10"/>
        <v>304.95</v>
      </c>
      <c r="N36" s="16">
        <v>0</v>
      </c>
      <c r="O36" s="13">
        <f t="shared" si="11"/>
        <v>4005.0929999999994</v>
      </c>
      <c r="P36" s="13">
        <f t="shared" si="12"/>
        <v>14379.777</v>
      </c>
    </row>
    <row r="37" spans="1:16" ht="15.75" thickBot="1">
      <c r="A37" s="7" t="s">
        <v>20</v>
      </c>
      <c r="B37" s="7" t="s">
        <v>0</v>
      </c>
      <c r="C37" s="8">
        <v>41395</v>
      </c>
      <c r="D37" s="9">
        <v>36769.74</v>
      </c>
      <c r="E37" s="18">
        <f t="shared" si="7"/>
        <v>1225.658</v>
      </c>
      <c r="F37" s="10">
        <f t="shared" si="8"/>
        <v>18384.87</v>
      </c>
      <c r="G37" s="19">
        <f t="shared" si="9"/>
        <v>18384.87</v>
      </c>
      <c r="H37" s="11">
        <v>3700.1429999999996</v>
      </c>
      <c r="I37" s="19">
        <v>64.75</v>
      </c>
      <c r="J37" s="19">
        <v>48.04</v>
      </c>
      <c r="K37" s="19">
        <v>72.06</v>
      </c>
      <c r="L37" s="19">
        <v>120.1</v>
      </c>
      <c r="M37" s="19">
        <f t="shared" si="10"/>
        <v>304.95</v>
      </c>
      <c r="N37" s="16">
        <v>10000</v>
      </c>
      <c r="O37" s="13">
        <f t="shared" si="11"/>
        <v>14005.092999999999</v>
      </c>
      <c r="P37" s="13">
        <f t="shared" si="12"/>
        <v>4379.777</v>
      </c>
    </row>
    <row r="38" spans="1:16" ht="15.75" thickBot="1">
      <c r="A38" s="7" t="s">
        <v>21</v>
      </c>
      <c r="B38" s="7" t="s">
        <v>22</v>
      </c>
      <c r="C38" s="8">
        <v>41501</v>
      </c>
      <c r="D38" s="9">
        <v>15217.24</v>
      </c>
      <c r="E38" s="18">
        <f t="shared" si="7"/>
        <v>507.24133333333333</v>
      </c>
      <c r="F38" s="10">
        <f t="shared" si="8"/>
        <v>7608.62</v>
      </c>
      <c r="G38" s="19">
        <f t="shared" si="9"/>
        <v>7608.62</v>
      </c>
      <c r="H38" s="11">
        <v>1078.012056</v>
      </c>
      <c r="I38" s="19">
        <v>19.7</v>
      </c>
      <c r="J38" s="19">
        <v>19.88</v>
      </c>
      <c r="K38" s="19">
        <v>29.82</v>
      </c>
      <c r="L38" s="19">
        <v>49.7</v>
      </c>
      <c r="M38" s="19">
        <f t="shared" si="10"/>
        <v>119.10000000000001</v>
      </c>
      <c r="N38" s="16"/>
      <c r="O38" s="13">
        <f t="shared" si="11"/>
        <v>1197.112056</v>
      </c>
      <c r="P38" s="13">
        <f t="shared" si="12"/>
        <v>6411.507944</v>
      </c>
    </row>
    <row r="39" spans="1:16" ht="15.75" thickBot="1">
      <c r="A39" s="7" t="s">
        <v>23</v>
      </c>
      <c r="B39" s="7" t="s">
        <v>1</v>
      </c>
      <c r="C39" s="8" t="s">
        <v>24</v>
      </c>
      <c r="D39" s="9">
        <v>23521.38</v>
      </c>
      <c r="E39" s="18">
        <f t="shared" si="7"/>
        <v>784.046</v>
      </c>
      <c r="F39" s="10">
        <f t="shared" si="8"/>
        <v>11760.69</v>
      </c>
      <c r="G39" s="19">
        <f t="shared" si="9"/>
        <v>11760.69</v>
      </c>
      <c r="H39" s="11">
        <v>1997.4264960000003</v>
      </c>
      <c r="I39" s="19">
        <v>37.06</v>
      </c>
      <c r="J39" s="19">
        <v>30.73</v>
      </c>
      <c r="K39" s="19">
        <v>46.1</v>
      </c>
      <c r="L39" s="19">
        <v>76.83</v>
      </c>
      <c r="M39" s="19">
        <f t="shared" si="10"/>
        <v>190.72000000000003</v>
      </c>
      <c r="N39" s="16"/>
      <c r="O39" s="13">
        <f t="shared" si="11"/>
        <v>2188.1464960000003</v>
      </c>
      <c r="P39" s="13">
        <f t="shared" si="12"/>
        <v>9572.543504000001</v>
      </c>
    </row>
    <row r="40" spans="1:16" ht="15.75" thickBot="1">
      <c r="A40" s="7" t="s">
        <v>25</v>
      </c>
      <c r="B40" s="7" t="s">
        <v>2</v>
      </c>
      <c r="C40" s="8">
        <v>41654</v>
      </c>
      <c r="D40" s="9">
        <v>36769.74</v>
      </c>
      <c r="E40" s="18">
        <f t="shared" si="7"/>
        <v>1225.658</v>
      </c>
      <c r="F40" s="10">
        <f t="shared" si="8"/>
        <v>18384.87</v>
      </c>
      <c r="G40" s="19">
        <f t="shared" si="9"/>
        <v>18384.87</v>
      </c>
      <c r="H40" s="11">
        <v>3700.1429999999996</v>
      </c>
      <c r="I40" s="19">
        <v>0</v>
      </c>
      <c r="J40" s="19">
        <v>0</v>
      </c>
      <c r="K40" s="19">
        <v>0</v>
      </c>
      <c r="L40" s="19">
        <v>0</v>
      </c>
      <c r="M40" s="19">
        <f t="shared" si="10"/>
        <v>0</v>
      </c>
      <c r="N40" s="16"/>
      <c r="O40" s="13">
        <f t="shared" si="11"/>
        <v>3700.1429999999996</v>
      </c>
      <c r="P40" s="13">
        <f t="shared" si="12"/>
        <v>14684.726999999999</v>
      </c>
    </row>
    <row r="41" spans="1:16" ht="15.75" thickBot="1">
      <c r="A41" s="7" t="s">
        <v>26</v>
      </c>
      <c r="B41" s="7" t="s">
        <v>27</v>
      </c>
      <c r="C41" s="8">
        <v>41671</v>
      </c>
      <c r="D41" s="9">
        <v>23521.38</v>
      </c>
      <c r="E41" s="18">
        <f t="shared" si="7"/>
        <v>784.046</v>
      </c>
      <c r="F41" s="10">
        <f t="shared" si="8"/>
        <v>11760.69</v>
      </c>
      <c r="G41" s="19">
        <f t="shared" si="9"/>
        <v>11760.69</v>
      </c>
      <c r="H41" s="11">
        <v>1997.4264960000003</v>
      </c>
      <c r="I41" s="19">
        <v>0</v>
      </c>
      <c r="J41" s="19">
        <v>0</v>
      </c>
      <c r="K41" s="19">
        <v>0</v>
      </c>
      <c r="L41" s="19">
        <v>0</v>
      </c>
      <c r="M41" s="19">
        <f t="shared" si="10"/>
        <v>0</v>
      </c>
      <c r="N41" s="16"/>
      <c r="O41" s="13">
        <f t="shared" si="11"/>
        <v>1997.4264960000003</v>
      </c>
      <c r="P41" s="13">
        <f t="shared" si="12"/>
        <v>9763.263504</v>
      </c>
    </row>
    <row r="42" spans="1:16" ht="15.75" thickBot="1">
      <c r="A42" s="7" t="s">
        <v>28</v>
      </c>
      <c r="B42" s="7" t="s">
        <v>29</v>
      </c>
      <c r="C42" s="8">
        <v>41852</v>
      </c>
      <c r="D42" s="9">
        <v>15217.24</v>
      </c>
      <c r="E42" s="18">
        <f t="shared" si="7"/>
        <v>507.24133333333333</v>
      </c>
      <c r="F42" s="10">
        <f t="shared" si="8"/>
        <v>7608.62</v>
      </c>
      <c r="G42" s="19">
        <f t="shared" si="9"/>
        <v>7608.62</v>
      </c>
      <c r="H42" s="11">
        <v>1078.012056</v>
      </c>
      <c r="I42" s="19">
        <v>19.7</v>
      </c>
      <c r="J42" s="19">
        <v>19.88</v>
      </c>
      <c r="K42" s="19">
        <v>29.82</v>
      </c>
      <c r="L42" s="19">
        <v>49.7</v>
      </c>
      <c r="M42" s="19">
        <f t="shared" si="10"/>
        <v>119.10000000000001</v>
      </c>
      <c r="N42" s="16"/>
      <c r="O42" s="13">
        <f t="shared" si="11"/>
        <v>1197.112056</v>
      </c>
      <c r="P42" s="13">
        <f t="shared" si="12"/>
        <v>6411.507944</v>
      </c>
    </row>
    <row r="43" spans="1:16" ht="15.75" thickBot="1">
      <c r="A43" s="7" t="s">
        <v>30</v>
      </c>
      <c r="B43" s="7" t="s">
        <v>3</v>
      </c>
      <c r="C43" s="8">
        <v>41872</v>
      </c>
      <c r="D43" s="9">
        <v>10361.84</v>
      </c>
      <c r="E43" s="18">
        <f t="shared" si="7"/>
        <v>345.3946666666667</v>
      </c>
      <c r="F43" s="10">
        <f t="shared" si="8"/>
        <v>5180.92</v>
      </c>
      <c r="G43" s="19">
        <f t="shared" si="9"/>
        <v>5180.92</v>
      </c>
      <c r="H43" s="11">
        <v>559.4553360000001</v>
      </c>
      <c r="I43" s="19">
        <v>9.55</v>
      </c>
      <c r="J43" s="19">
        <v>13.54</v>
      </c>
      <c r="K43" s="19">
        <v>20.31</v>
      </c>
      <c r="L43" s="19">
        <v>33.84</v>
      </c>
      <c r="M43" s="19">
        <f t="shared" si="10"/>
        <v>77.24000000000001</v>
      </c>
      <c r="N43" s="16"/>
      <c r="O43" s="13">
        <f t="shared" si="11"/>
        <v>636.6953360000001</v>
      </c>
      <c r="P43" s="13">
        <f t="shared" si="12"/>
        <v>4544.224664</v>
      </c>
    </row>
    <row r="44" spans="1:16" ht="15.75" thickBot="1">
      <c r="A44" s="7" t="s">
        <v>37</v>
      </c>
      <c r="B44" s="7" t="s">
        <v>5</v>
      </c>
      <c r="C44" s="8">
        <v>42005</v>
      </c>
      <c r="D44" s="9">
        <f>25000</f>
        <v>25000</v>
      </c>
      <c r="E44" s="18">
        <f t="shared" si="7"/>
        <v>833.3333333333334</v>
      </c>
      <c r="F44" s="10">
        <f t="shared" si="8"/>
        <v>12500</v>
      </c>
      <c r="G44" s="19">
        <f t="shared" si="9"/>
        <v>12500</v>
      </c>
      <c r="H44" s="11">
        <v>2171.3122080000003</v>
      </c>
      <c r="I44" s="19">
        <v>0</v>
      </c>
      <c r="J44" s="19">
        <v>0</v>
      </c>
      <c r="K44" s="19">
        <v>0</v>
      </c>
      <c r="L44" s="19">
        <v>0</v>
      </c>
      <c r="M44" s="19">
        <f t="shared" si="10"/>
        <v>0</v>
      </c>
      <c r="N44" s="16"/>
      <c r="O44" s="13">
        <f t="shared" si="11"/>
        <v>2171.3122080000003</v>
      </c>
      <c r="P44" s="13">
        <f t="shared" si="12"/>
        <v>10328.687792</v>
      </c>
    </row>
    <row r="45" spans="1:16" ht="15.75" thickBot="1">
      <c r="A45" s="7" t="s">
        <v>38</v>
      </c>
      <c r="B45" s="7" t="s">
        <v>49</v>
      </c>
      <c r="C45" s="8">
        <v>42005</v>
      </c>
      <c r="D45" s="9">
        <f>36769.74</f>
        <v>36769.74</v>
      </c>
      <c r="E45" s="18">
        <f t="shared" si="7"/>
        <v>1225.658</v>
      </c>
      <c r="F45" s="10">
        <f t="shared" si="8"/>
        <v>18384.87</v>
      </c>
      <c r="G45" s="19">
        <f t="shared" si="9"/>
        <v>18384.87</v>
      </c>
      <c r="H45" s="11">
        <v>3700.1520000000005</v>
      </c>
      <c r="I45" s="19">
        <v>0</v>
      </c>
      <c r="J45" s="19">
        <v>0</v>
      </c>
      <c r="K45" s="19">
        <v>0</v>
      </c>
      <c r="L45" s="19">
        <v>0</v>
      </c>
      <c r="M45" s="19">
        <f t="shared" si="10"/>
        <v>0</v>
      </c>
      <c r="N45" s="16"/>
      <c r="O45" s="13">
        <f t="shared" si="11"/>
        <v>3700.1520000000005</v>
      </c>
      <c r="P45" s="13">
        <f t="shared" si="12"/>
        <v>14684.717999999999</v>
      </c>
    </row>
    <row r="46" spans="1:16" ht="15.75" thickBot="1">
      <c r="A46" s="7" t="s">
        <v>39</v>
      </c>
      <c r="B46" s="7" t="s">
        <v>4</v>
      </c>
      <c r="C46" s="8">
        <v>42005</v>
      </c>
      <c r="D46" s="9">
        <f>23521.38</f>
        <v>23521.38</v>
      </c>
      <c r="E46" s="18">
        <f t="shared" si="7"/>
        <v>784.046</v>
      </c>
      <c r="F46" s="10">
        <f t="shared" si="8"/>
        <v>11760.69</v>
      </c>
      <c r="G46" s="19">
        <f t="shared" si="9"/>
        <v>11760.69</v>
      </c>
      <c r="H46" s="11">
        <v>1997.4264960000003</v>
      </c>
      <c r="I46" s="19">
        <v>0</v>
      </c>
      <c r="J46" s="19">
        <v>0</v>
      </c>
      <c r="K46" s="19">
        <v>0</v>
      </c>
      <c r="L46" s="19">
        <v>0</v>
      </c>
      <c r="M46" s="19">
        <f t="shared" si="10"/>
        <v>0</v>
      </c>
      <c r="N46" s="16"/>
      <c r="O46" s="13">
        <f t="shared" si="11"/>
        <v>1997.4264960000003</v>
      </c>
      <c r="P46" s="13">
        <f t="shared" si="12"/>
        <v>9763.263504</v>
      </c>
    </row>
    <row r="47" spans="1:16" ht="15.75" thickBot="1">
      <c r="A47" s="7" t="s">
        <v>41</v>
      </c>
      <c r="B47" s="7" t="s">
        <v>7</v>
      </c>
      <c r="C47" s="8" t="s">
        <v>42</v>
      </c>
      <c r="D47" s="9">
        <v>15217.24</v>
      </c>
      <c r="E47" s="18">
        <f t="shared" si="7"/>
        <v>507.24133333333333</v>
      </c>
      <c r="F47" s="10">
        <f t="shared" si="8"/>
        <v>7608.62</v>
      </c>
      <c r="G47" s="19">
        <f t="shared" si="9"/>
        <v>7608.62</v>
      </c>
      <c r="H47" s="11">
        <v>1078.012056</v>
      </c>
      <c r="I47" s="19">
        <v>19.7</v>
      </c>
      <c r="J47" s="19">
        <v>19.88</v>
      </c>
      <c r="K47" s="19">
        <v>29.82</v>
      </c>
      <c r="L47" s="19">
        <v>49.7</v>
      </c>
      <c r="M47" s="19">
        <f>I47+J47+K47+L47</f>
        <v>119.10000000000001</v>
      </c>
      <c r="N47" s="16"/>
      <c r="O47" s="13">
        <f t="shared" si="11"/>
        <v>1197.112056</v>
      </c>
      <c r="P47" s="13">
        <f t="shared" si="12"/>
        <v>6411.507944</v>
      </c>
    </row>
    <row r="48" spans="1:16" ht="15.75" thickBot="1">
      <c r="A48" s="7" t="s">
        <v>40</v>
      </c>
      <c r="B48" s="7" t="s">
        <v>6</v>
      </c>
      <c r="C48" s="8" t="s">
        <v>42</v>
      </c>
      <c r="D48" s="9">
        <v>15217.24</v>
      </c>
      <c r="E48" s="18">
        <f t="shared" si="7"/>
        <v>507.24133333333333</v>
      </c>
      <c r="F48" s="9">
        <f t="shared" si="8"/>
        <v>7608.62</v>
      </c>
      <c r="G48" s="19">
        <f t="shared" si="9"/>
        <v>7608.62</v>
      </c>
      <c r="H48" s="11">
        <v>1078.012056</v>
      </c>
      <c r="I48" s="19">
        <v>19.7</v>
      </c>
      <c r="J48" s="19">
        <v>19.88</v>
      </c>
      <c r="K48" s="19">
        <v>29.82</v>
      </c>
      <c r="L48" s="19">
        <v>49.7</v>
      </c>
      <c r="M48" s="19">
        <f>I48+J48+K48+L48</f>
        <v>119.10000000000001</v>
      </c>
      <c r="N48" s="16"/>
      <c r="O48" s="13">
        <f t="shared" si="11"/>
        <v>1197.112056</v>
      </c>
      <c r="P48" s="13">
        <f t="shared" si="12"/>
        <v>6411.507944</v>
      </c>
    </row>
    <row r="49" spans="6:16" ht="15.75" thickBot="1">
      <c r="F49" s="21">
        <f>SUM(F34:F48)</f>
        <v>221802.08</v>
      </c>
      <c r="G49" s="21">
        <f aca="true" t="shared" si="13" ref="G49:P49">SUM(G34:G48)</f>
        <v>221802.08</v>
      </c>
      <c r="H49" s="21">
        <f t="shared" si="13"/>
        <v>44084.581256000005</v>
      </c>
      <c r="I49" s="21">
        <f t="shared" si="13"/>
        <v>501.87</v>
      </c>
      <c r="J49" s="21">
        <f t="shared" si="13"/>
        <v>389.36</v>
      </c>
      <c r="K49" s="21">
        <f t="shared" si="13"/>
        <v>584.0500000000001</v>
      </c>
      <c r="L49" s="21">
        <f t="shared" si="13"/>
        <v>973.4000000000003</v>
      </c>
      <c r="M49" s="21">
        <f t="shared" si="13"/>
        <v>2448.6800000000003</v>
      </c>
      <c r="N49" s="21">
        <f t="shared" si="13"/>
        <v>10000</v>
      </c>
      <c r="O49" s="21">
        <f t="shared" si="13"/>
        <v>56533.26125599999</v>
      </c>
      <c r="P49" s="21">
        <f t="shared" si="13"/>
        <v>165268.81874400002</v>
      </c>
    </row>
    <row r="50" spans="6:16" ht="15.75" thickTop="1">
      <c r="F50" s="14"/>
      <c r="H50" s="14"/>
      <c r="P50" s="14"/>
    </row>
    <row r="51" spans="6:16" ht="15">
      <c r="F51" s="14"/>
      <c r="H51" s="14"/>
      <c r="N51" s="23"/>
      <c r="O51" s="14"/>
      <c r="P51" s="14"/>
    </row>
    <row r="52" spans="6:14" ht="15">
      <c r="F52" s="14"/>
      <c r="G52" s="142"/>
      <c r="H52" s="142"/>
      <c r="I52" s="142"/>
      <c r="J52" s="142"/>
      <c r="M52" s="1"/>
      <c r="N52"/>
    </row>
    <row r="53" ht="15">
      <c r="N53"/>
    </row>
    <row r="54" ht="15">
      <c r="N54"/>
    </row>
    <row r="55" spans="6:14" ht="15">
      <c r="F55" s="14"/>
      <c r="G55" s="142"/>
      <c r="H55" s="142"/>
      <c r="I55" s="142"/>
      <c r="J55" s="142"/>
      <c r="L55" s="1"/>
      <c r="M55" s="1"/>
      <c r="N55" s="1"/>
    </row>
    <row r="56" spans="7:14" ht="15">
      <c r="G56" s="142"/>
      <c r="H56" s="142"/>
      <c r="I56" s="142"/>
      <c r="J56" s="142"/>
      <c r="L56" s="142"/>
      <c r="M56" s="142"/>
      <c r="N56" s="142"/>
    </row>
    <row r="58" ht="15">
      <c r="H58" s="14"/>
    </row>
    <row r="59" spans="6:12" ht="15">
      <c r="F59" s="14"/>
      <c r="L59" s="14"/>
    </row>
    <row r="62" ht="15">
      <c r="F62" s="14"/>
    </row>
  </sheetData>
  <sheetProtection/>
  <mergeCells count="10">
    <mergeCell ref="C5:K5"/>
    <mergeCell ref="B1:M4"/>
    <mergeCell ref="G56:J56"/>
    <mergeCell ref="L56:N56"/>
    <mergeCell ref="G25:I25"/>
    <mergeCell ref="G28:I28"/>
    <mergeCell ref="G29:I29"/>
    <mergeCell ref="K29:M29"/>
    <mergeCell ref="G52:J52"/>
    <mergeCell ref="G55:J55"/>
  </mergeCells>
  <printOptions/>
  <pageMargins left="0.15748031496062992" right="0.15748031496062992" top="0.31496062992125984" bottom="0.7480314960629921" header="0.31496062992125984" footer="0.31496062992125984"/>
  <pageSetup horizontalDpi="600" verticalDpi="600" orientation="landscape" paperSize="5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1.7109375" style="0" customWidth="1"/>
    <col min="2" max="2" width="46.7109375" style="0" customWidth="1"/>
    <col min="3" max="3" width="11.57421875" style="0" bestFit="1" customWidth="1"/>
    <col min="4" max="4" width="12.7109375" style="0" bestFit="1" customWidth="1"/>
    <col min="5" max="5" width="11.57421875" style="0" bestFit="1" customWidth="1"/>
    <col min="6" max="6" width="15.8515625" style="0" customWidth="1"/>
    <col min="7" max="7" width="21.00390625" style="0" customWidth="1"/>
    <col min="8" max="8" width="11.57421875" style="0" bestFit="1" customWidth="1"/>
    <col min="9" max="9" width="14.28125" style="0" customWidth="1"/>
    <col min="10" max="10" width="12.7109375" style="0" bestFit="1" customWidth="1"/>
    <col min="11" max="11" width="3.421875" style="0" customWidth="1"/>
    <col min="12" max="12" width="4.28125" style="0" customWidth="1"/>
  </cols>
  <sheetData>
    <row r="1" spans="2:14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2:14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145"/>
      <c r="M4" s="39"/>
      <c r="N4" s="41"/>
    </row>
    <row r="5" spans="2:12" ht="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2:12" ht="15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2:12" ht="1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2:12" ht="15">
      <c r="B8" s="116" t="s">
        <v>84</v>
      </c>
      <c r="C8" s="117"/>
      <c r="D8" s="117"/>
      <c r="E8" s="116"/>
      <c r="F8" s="117"/>
      <c r="G8" s="117"/>
      <c r="H8" s="117"/>
      <c r="I8" s="117"/>
      <c r="J8" s="117"/>
      <c r="K8" s="115"/>
      <c r="L8" s="115"/>
    </row>
    <row r="9" spans="2:12" ht="15.75" thickBot="1">
      <c r="B9" s="117"/>
      <c r="C9" s="117"/>
      <c r="D9" s="117"/>
      <c r="E9" s="116"/>
      <c r="F9" s="117"/>
      <c r="G9" s="117"/>
      <c r="H9" s="117"/>
      <c r="I9" s="117"/>
      <c r="J9" s="117"/>
      <c r="K9" s="115"/>
      <c r="L9" s="115"/>
    </row>
    <row r="10" spans="2:12" ht="39.75" thickBot="1">
      <c r="B10" s="118" t="s">
        <v>9</v>
      </c>
      <c r="C10" s="118" t="s">
        <v>10</v>
      </c>
      <c r="D10" s="118" t="s">
        <v>11</v>
      </c>
      <c r="E10" s="118" t="s">
        <v>12</v>
      </c>
      <c r="F10" s="119" t="s">
        <v>31</v>
      </c>
      <c r="G10" s="118" t="s">
        <v>32</v>
      </c>
      <c r="H10" s="118" t="s">
        <v>33</v>
      </c>
      <c r="I10" s="120" t="s">
        <v>35</v>
      </c>
      <c r="J10" s="120" t="s">
        <v>36</v>
      </c>
      <c r="K10" s="115"/>
      <c r="L10" s="115"/>
    </row>
    <row r="11" spans="2:12" ht="15.75" thickBot="1">
      <c r="B11" s="121" t="s">
        <v>14</v>
      </c>
      <c r="C11" s="122">
        <v>41395</v>
      </c>
      <c r="D11" s="123">
        <v>92960.52</v>
      </c>
      <c r="E11" s="124">
        <f aca="true" t="shared" si="0" ref="E11:E21">D11/30</f>
        <v>3098.684</v>
      </c>
      <c r="F11" s="125">
        <f aca="true" t="shared" si="1" ref="F11:F21">E11*15</f>
        <v>46480.26</v>
      </c>
      <c r="G11" s="126">
        <f aca="true" t="shared" si="2" ref="G11:G21">F11</f>
        <v>46480.26</v>
      </c>
      <c r="H11" s="127">
        <v>12548.762</v>
      </c>
      <c r="I11" s="127">
        <f aca="true" t="shared" si="3" ref="I11:I21">H11</f>
        <v>12548.762</v>
      </c>
      <c r="J11" s="127">
        <f aca="true" t="shared" si="4" ref="J11:J21">G11-I11</f>
        <v>33931.498</v>
      </c>
      <c r="K11" s="115"/>
      <c r="L11" s="115"/>
    </row>
    <row r="12" spans="2:12" ht="15.75" thickBot="1">
      <c r="B12" s="121" t="s">
        <v>19</v>
      </c>
      <c r="C12" s="122">
        <v>36769</v>
      </c>
      <c r="D12" s="123">
        <v>36769.74</v>
      </c>
      <c r="E12" s="124">
        <f t="shared" si="0"/>
        <v>1225.658</v>
      </c>
      <c r="F12" s="125">
        <f t="shared" si="1"/>
        <v>18384.87</v>
      </c>
      <c r="G12" s="126">
        <f t="shared" si="2"/>
        <v>18384.87</v>
      </c>
      <c r="H12" s="127">
        <v>3700.14</v>
      </c>
      <c r="I12" s="127">
        <f t="shared" si="3"/>
        <v>3700.14</v>
      </c>
      <c r="J12" s="127">
        <f t="shared" si="4"/>
        <v>14684.73</v>
      </c>
      <c r="K12" s="115"/>
      <c r="L12" s="115"/>
    </row>
    <row r="13" spans="2:12" ht="15.75" thickBot="1">
      <c r="B13" s="128" t="s">
        <v>22</v>
      </c>
      <c r="C13" s="129">
        <v>41501</v>
      </c>
      <c r="D13" s="130">
        <v>15217.24</v>
      </c>
      <c r="E13" s="131">
        <f t="shared" si="0"/>
        <v>507.24133333333333</v>
      </c>
      <c r="F13" s="132">
        <f t="shared" si="1"/>
        <v>7608.62</v>
      </c>
      <c r="G13" s="126">
        <f t="shared" si="2"/>
        <v>7608.62</v>
      </c>
      <c r="H13" s="133">
        <v>1078.012056</v>
      </c>
      <c r="I13" s="127">
        <f t="shared" si="3"/>
        <v>1078.012056</v>
      </c>
      <c r="J13" s="133">
        <f t="shared" si="4"/>
        <v>6530.607943999999</v>
      </c>
      <c r="K13" s="115"/>
      <c r="L13" s="115"/>
    </row>
    <row r="14" spans="2:12" ht="15.75" thickBot="1">
      <c r="B14" s="121" t="s">
        <v>1</v>
      </c>
      <c r="C14" s="122" t="s">
        <v>24</v>
      </c>
      <c r="D14" s="123">
        <v>23521.38</v>
      </c>
      <c r="E14" s="124">
        <f t="shared" si="0"/>
        <v>784.046</v>
      </c>
      <c r="F14" s="125">
        <f t="shared" si="1"/>
        <v>11760.69</v>
      </c>
      <c r="G14" s="126">
        <f t="shared" si="2"/>
        <v>11760.69</v>
      </c>
      <c r="H14" s="127">
        <v>1997.4264960000003</v>
      </c>
      <c r="I14" s="127">
        <f t="shared" si="3"/>
        <v>1997.4264960000003</v>
      </c>
      <c r="J14" s="127">
        <f t="shared" si="4"/>
        <v>9763.263504</v>
      </c>
      <c r="K14" s="115"/>
      <c r="L14" s="115"/>
    </row>
    <row r="15" spans="2:12" ht="15.75" thickBot="1">
      <c r="B15" s="128" t="s">
        <v>27</v>
      </c>
      <c r="C15" s="129">
        <v>41671</v>
      </c>
      <c r="D15" s="130">
        <v>23521.38</v>
      </c>
      <c r="E15" s="131">
        <f t="shared" si="0"/>
        <v>784.046</v>
      </c>
      <c r="F15" s="132">
        <f t="shared" si="1"/>
        <v>11760.69</v>
      </c>
      <c r="G15" s="126">
        <f t="shared" si="2"/>
        <v>11760.69</v>
      </c>
      <c r="H15" s="133">
        <v>1997.4264960000003</v>
      </c>
      <c r="I15" s="127">
        <f t="shared" si="3"/>
        <v>1997.4264960000003</v>
      </c>
      <c r="J15" s="133">
        <f t="shared" si="4"/>
        <v>9763.263504</v>
      </c>
      <c r="K15" s="115"/>
      <c r="L15" s="115"/>
    </row>
    <row r="16" spans="2:12" ht="15.75" thickBot="1">
      <c r="B16" s="121" t="s">
        <v>29</v>
      </c>
      <c r="C16" s="122">
        <v>41852</v>
      </c>
      <c r="D16" s="123">
        <v>15217.24</v>
      </c>
      <c r="E16" s="124">
        <f t="shared" si="0"/>
        <v>507.24133333333333</v>
      </c>
      <c r="F16" s="125">
        <f t="shared" si="1"/>
        <v>7608.62</v>
      </c>
      <c r="G16" s="126">
        <f t="shared" si="2"/>
        <v>7608.62</v>
      </c>
      <c r="H16" s="127">
        <v>1078.012056</v>
      </c>
      <c r="I16" s="127">
        <f t="shared" si="3"/>
        <v>1078.012056</v>
      </c>
      <c r="J16" s="127">
        <f t="shared" si="4"/>
        <v>6530.607943999999</v>
      </c>
      <c r="K16" s="115"/>
      <c r="L16" s="115"/>
    </row>
    <row r="17" spans="2:12" ht="15.75" thickBot="1">
      <c r="B17" s="121" t="s">
        <v>3</v>
      </c>
      <c r="C17" s="122">
        <v>41872</v>
      </c>
      <c r="D17" s="123">
        <v>10361.84</v>
      </c>
      <c r="E17" s="124">
        <f t="shared" si="0"/>
        <v>345.3946666666667</v>
      </c>
      <c r="F17" s="125">
        <f t="shared" si="1"/>
        <v>5180.92</v>
      </c>
      <c r="G17" s="126">
        <f t="shared" si="2"/>
        <v>5180.92</v>
      </c>
      <c r="H17" s="127">
        <v>559.4553360000001</v>
      </c>
      <c r="I17" s="127">
        <f t="shared" si="3"/>
        <v>559.4553360000001</v>
      </c>
      <c r="J17" s="127">
        <f t="shared" si="4"/>
        <v>4621.464664</v>
      </c>
      <c r="K17" s="115"/>
      <c r="L17" s="115"/>
    </row>
    <row r="18" spans="2:12" ht="15.75" thickBot="1">
      <c r="B18" s="121" t="s">
        <v>5</v>
      </c>
      <c r="C18" s="122">
        <v>42005</v>
      </c>
      <c r="D18" s="123">
        <f>25000</f>
        <v>25000</v>
      </c>
      <c r="E18" s="124">
        <f t="shared" si="0"/>
        <v>833.3333333333334</v>
      </c>
      <c r="F18" s="125">
        <f t="shared" si="1"/>
        <v>12500</v>
      </c>
      <c r="G18" s="126">
        <f t="shared" si="2"/>
        <v>12500</v>
      </c>
      <c r="H18" s="127">
        <v>2171.3122080000003</v>
      </c>
      <c r="I18" s="127">
        <f t="shared" si="3"/>
        <v>2171.3122080000003</v>
      </c>
      <c r="J18" s="127">
        <f t="shared" si="4"/>
        <v>10328.687792</v>
      </c>
      <c r="K18" s="115"/>
      <c r="L18" s="115"/>
    </row>
    <row r="19" spans="2:12" ht="15.75" thickBot="1">
      <c r="B19" s="121" t="s">
        <v>4</v>
      </c>
      <c r="C19" s="122">
        <v>42005</v>
      </c>
      <c r="D19" s="123">
        <f>23521.38</f>
        <v>23521.38</v>
      </c>
      <c r="E19" s="124">
        <f t="shared" si="0"/>
        <v>784.046</v>
      </c>
      <c r="F19" s="125">
        <f t="shared" si="1"/>
        <v>11760.69</v>
      </c>
      <c r="G19" s="126">
        <f t="shared" si="2"/>
        <v>11760.69</v>
      </c>
      <c r="H19" s="127">
        <v>1997.4264960000003</v>
      </c>
      <c r="I19" s="127">
        <f t="shared" si="3"/>
        <v>1997.4264960000003</v>
      </c>
      <c r="J19" s="127">
        <f t="shared" si="4"/>
        <v>9763.263504</v>
      </c>
      <c r="K19" s="115"/>
      <c r="L19" s="115"/>
    </row>
    <row r="20" spans="2:12" ht="15.75" thickBot="1">
      <c r="B20" s="121" t="s">
        <v>7</v>
      </c>
      <c r="C20" s="122" t="s">
        <v>42</v>
      </c>
      <c r="D20" s="123">
        <v>15217.24</v>
      </c>
      <c r="E20" s="124">
        <f t="shared" si="0"/>
        <v>507.24133333333333</v>
      </c>
      <c r="F20" s="125">
        <f t="shared" si="1"/>
        <v>7608.62</v>
      </c>
      <c r="G20" s="126">
        <f t="shared" si="2"/>
        <v>7608.62</v>
      </c>
      <c r="H20" s="127">
        <v>1078.012056</v>
      </c>
      <c r="I20" s="127">
        <f t="shared" si="3"/>
        <v>1078.012056</v>
      </c>
      <c r="J20" s="127">
        <f t="shared" si="4"/>
        <v>6530.607943999999</v>
      </c>
      <c r="K20" s="115"/>
      <c r="L20" s="115"/>
    </row>
    <row r="21" spans="2:12" ht="15.75" thickBot="1">
      <c r="B21" s="121" t="s">
        <v>6</v>
      </c>
      <c r="C21" s="122" t="s">
        <v>42</v>
      </c>
      <c r="D21" s="123">
        <v>15217.24</v>
      </c>
      <c r="E21" s="124">
        <f t="shared" si="0"/>
        <v>507.24133333333333</v>
      </c>
      <c r="F21" s="123">
        <f t="shared" si="1"/>
        <v>7608.62</v>
      </c>
      <c r="G21" s="126">
        <f t="shared" si="2"/>
        <v>7608.62</v>
      </c>
      <c r="H21" s="127">
        <v>1078.012056</v>
      </c>
      <c r="I21" s="127">
        <f t="shared" si="3"/>
        <v>1078.012056</v>
      </c>
      <c r="J21" s="127">
        <f t="shared" si="4"/>
        <v>6530.607943999999</v>
      </c>
      <c r="K21" s="115"/>
      <c r="L21" s="115"/>
    </row>
    <row r="22" spans="2:12" ht="15.75" thickBot="1">
      <c r="B22" s="117"/>
      <c r="C22" s="117"/>
      <c r="D22" s="134">
        <f>SUM(D11:D21)</f>
        <v>296525.19999999995</v>
      </c>
      <c r="E22" s="116"/>
      <c r="F22" s="135">
        <f>SUM(F11:F21)</f>
        <v>148262.59999999998</v>
      </c>
      <c r="G22" s="135">
        <f>SUM(G11:G21)</f>
        <v>148262.59999999998</v>
      </c>
      <c r="H22" s="135">
        <f>SUM(H11:H21)</f>
        <v>29283.997256</v>
      </c>
      <c r="I22" s="135">
        <f>SUM(I11:I21)</f>
        <v>29283.997256</v>
      </c>
      <c r="J22" s="135">
        <f>SUM(J11:J21)</f>
        <v>118978.60274400002</v>
      </c>
      <c r="K22" s="115"/>
      <c r="L22" s="115"/>
    </row>
    <row r="23" spans="2:12" ht="15.75" thickTop="1">
      <c r="B23" s="117"/>
      <c r="C23" s="117"/>
      <c r="D23" s="117"/>
      <c r="E23" s="116"/>
      <c r="F23" s="136"/>
      <c r="G23" s="117"/>
      <c r="H23" s="137"/>
      <c r="I23" s="138"/>
      <c r="J23" s="137"/>
      <c r="K23" s="115"/>
      <c r="L23" s="115"/>
    </row>
    <row r="24" spans="2:12" ht="15">
      <c r="B24" s="117"/>
      <c r="C24" s="117"/>
      <c r="D24" s="117"/>
      <c r="E24" s="116"/>
      <c r="F24" s="136"/>
      <c r="G24" s="147"/>
      <c r="H24" s="147"/>
      <c r="I24" s="117"/>
      <c r="J24" s="137"/>
      <c r="K24" s="115"/>
      <c r="L24" s="115"/>
    </row>
    <row r="25" spans="2:12" ht="15">
      <c r="B25" s="117"/>
      <c r="C25" s="117"/>
      <c r="D25" s="117"/>
      <c r="E25" s="117"/>
      <c r="F25" s="117"/>
      <c r="G25" s="117"/>
      <c r="H25" s="137"/>
      <c r="I25" s="117"/>
      <c r="J25" s="137"/>
      <c r="K25" s="115"/>
      <c r="L25" s="115"/>
    </row>
    <row r="26" spans="2:12" ht="15">
      <c r="B26" s="117"/>
      <c r="C26" s="117"/>
      <c r="D26" s="117"/>
      <c r="E26" s="117"/>
      <c r="F26" s="117"/>
      <c r="G26" s="117"/>
      <c r="H26" s="117"/>
      <c r="I26" s="117"/>
      <c r="J26" s="117"/>
      <c r="K26" s="115"/>
      <c r="L26" s="115"/>
    </row>
    <row r="27" spans="2:12" ht="15">
      <c r="B27" s="117"/>
      <c r="C27" s="117"/>
      <c r="D27" s="117"/>
      <c r="E27" s="117"/>
      <c r="F27" s="117"/>
      <c r="G27" s="147"/>
      <c r="H27" s="147"/>
      <c r="I27" s="117"/>
      <c r="J27" s="117"/>
      <c r="K27" s="115"/>
      <c r="L27" s="115"/>
    </row>
    <row r="28" spans="2:12" ht="15">
      <c r="B28" s="117"/>
      <c r="C28" s="117"/>
      <c r="D28" s="117"/>
      <c r="E28" s="117"/>
      <c r="F28" s="117"/>
      <c r="G28" s="148"/>
      <c r="H28" s="148"/>
      <c r="I28" s="139"/>
      <c r="J28" s="117"/>
      <c r="K28" s="115"/>
      <c r="L28" s="115"/>
    </row>
    <row r="29" spans="2:12" ht="15">
      <c r="B29" s="117"/>
      <c r="C29" s="117"/>
      <c r="D29" s="117"/>
      <c r="E29" s="117"/>
      <c r="F29" s="117"/>
      <c r="G29" s="139"/>
      <c r="H29" s="139"/>
      <c r="I29" s="139"/>
      <c r="J29" s="117"/>
      <c r="K29" s="115"/>
      <c r="L29" s="115"/>
    </row>
    <row r="30" spans="2:12" ht="15">
      <c r="B30" s="117"/>
      <c r="C30" s="117"/>
      <c r="D30" s="117"/>
      <c r="E30" s="117"/>
      <c r="F30" s="117"/>
      <c r="G30" s="139"/>
      <c r="H30" s="139"/>
      <c r="I30" s="139"/>
      <c r="J30" s="117"/>
      <c r="K30" s="115"/>
      <c r="L30" s="115"/>
    </row>
    <row r="31" spans="2:12" ht="15">
      <c r="B31" s="117"/>
      <c r="C31" s="117"/>
      <c r="D31" s="117"/>
      <c r="E31" s="117"/>
      <c r="F31" s="117"/>
      <c r="G31" s="139"/>
      <c r="H31" s="139"/>
      <c r="I31" s="139"/>
      <c r="J31" s="117"/>
      <c r="K31" s="115"/>
      <c r="L31" s="115"/>
    </row>
    <row r="32" spans="2:12" ht="15">
      <c r="B32" s="117"/>
      <c r="C32" s="117"/>
      <c r="D32" s="117"/>
      <c r="E32" s="117"/>
      <c r="F32" s="117"/>
      <c r="G32" s="117"/>
      <c r="H32" s="117"/>
      <c r="I32" s="117"/>
      <c r="J32" s="117"/>
      <c r="K32" s="115"/>
      <c r="L32" s="115"/>
    </row>
    <row r="33" spans="2:12" ht="15">
      <c r="B33" s="117"/>
      <c r="C33" s="117"/>
      <c r="D33" s="117"/>
      <c r="E33" s="117"/>
      <c r="F33" s="117"/>
      <c r="G33" s="117"/>
      <c r="H33" s="117"/>
      <c r="I33" s="117"/>
      <c r="J33" s="117"/>
      <c r="K33" s="115"/>
      <c r="L33" s="115"/>
    </row>
    <row r="34" spans="2:12" ht="15">
      <c r="B34" s="116"/>
      <c r="C34" s="117"/>
      <c r="D34" s="117"/>
      <c r="E34" s="116"/>
      <c r="F34" s="117"/>
      <c r="G34" s="117"/>
      <c r="H34" s="117"/>
      <c r="I34" s="117"/>
      <c r="J34" s="117"/>
      <c r="K34" s="115"/>
      <c r="L34" s="115"/>
    </row>
    <row r="35" spans="2:12" ht="15">
      <c r="B35" s="116"/>
      <c r="C35" s="117"/>
      <c r="D35" s="117"/>
      <c r="E35" s="116"/>
      <c r="F35" s="117"/>
      <c r="G35" s="117"/>
      <c r="H35" s="117"/>
      <c r="I35" s="117"/>
      <c r="J35" s="117"/>
      <c r="K35" s="115"/>
      <c r="L35" s="115"/>
    </row>
    <row r="36" spans="2:12" ht="15">
      <c r="B36" s="116" t="s">
        <v>85</v>
      </c>
      <c r="C36" s="117"/>
      <c r="D36" s="117"/>
      <c r="E36" s="116"/>
      <c r="F36" s="117"/>
      <c r="G36" s="117"/>
      <c r="H36" s="117"/>
      <c r="I36" s="117"/>
      <c r="J36" s="117"/>
      <c r="K36" s="115"/>
      <c r="L36" s="115"/>
    </row>
    <row r="37" spans="2:12" ht="15.75" thickBot="1">
      <c r="B37" s="117"/>
      <c r="C37" s="117"/>
      <c r="D37" s="117"/>
      <c r="E37" s="116"/>
      <c r="F37" s="117"/>
      <c r="G37" s="117"/>
      <c r="H37" s="117"/>
      <c r="I37" s="117"/>
      <c r="J37" s="117"/>
      <c r="K37" s="115"/>
      <c r="L37" s="115"/>
    </row>
    <row r="38" spans="2:12" ht="39.75" thickBot="1">
      <c r="B38" s="118" t="s">
        <v>9</v>
      </c>
      <c r="C38" s="118" t="s">
        <v>10</v>
      </c>
      <c r="D38" s="118" t="s">
        <v>11</v>
      </c>
      <c r="E38" s="118" t="s">
        <v>12</v>
      </c>
      <c r="F38" s="119" t="s">
        <v>31</v>
      </c>
      <c r="G38" s="118" t="s">
        <v>32</v>
      </c>
      <c r="H38" s="118" t="s">
        <v>33</v>
      </c>
      <c r="I38" s="120" t="s">
        <v>35</v>
      </c>
      <c r="J38" s="120" t="s">
        <v>36</v>
      </c>
      <c r="K38" s="115"/>
      <c r="L38" s="115"/>
    </row>
    <row r="39" spans="2:12" ht="15.75" thickBot="1">
      <c r="B39" s="121" t="s">
        <v>14</v>
      </c>
      <c r="C39" s="122">
        <v>41395</v>
      </c>
      <c r="D39" s="123">
        <v>92960.52</v>
      </c>
      <c r="E39" s="124">
        <f aca="true" t="shared" si="5" ref="E39:E49">D39/30</f>
        <v>3098.684</v>
      </c>
      <c r="F39" s="125">
        <f aca="true" t="shared" si="6" ref="F39:F49">E39*15</f>
        <v>46480.26</v>
      </c>
      <c r="G39" s="126">
        <f aca="true" t="shared" si="7" ref="G39:G49">F39</f>
        <v>46480.26</v>
      </c>
      <c r="H39" s="127">
        <v>12548.762</v>
      </c>
      <c r="I39" s="127">
        <f aca="true" t="shared" si="8" ref="I39:I49">H39</f>
        <v>12548.762</v>
      </c>
      <c r="J39" s="127">
        <f aca="true" t="shared" si="9" ref="J39:J49">G39-I39</f>
        <v>33931.498</v>
      </c>
      <c r="K39" s="115"/>
      <c r="L39" s="115"/>
    </row>
    <row r="40" spans="2:12" ht="15.75" thickBot="1">
      <c r="B40" s="121" t="s">
        <v>19</v>
      </c>
      <c r="C40" s="122">
        <v>36769</v>
      </c>
      <c r="D40" s="123">
        <v>36769.74</v>
      </c>
      <c r="E40" s="124">
        <f t="shared" si="5"/>
        <v>1225.658</v>
      </c>
      <c r="F40" s="125">
        <f t="shared" si="6"/>
        <v>18384.87</v>
      </c>
      <c r="G40" s="126">
        <f t="shared" si="7"/>
        <v>18384.87</v>
      </c>
      <c r="H40" s="127">
        <v>3700.14</v>
      </c>
      <c r="I40" s="127">
        <f t="shared" si="8"/>
        <v>3700.14</v>
      </c>
      <c r="J40" s="127">
        <f t="shared" si="9"/>
        <v>14684.73</v>
      </c>
      <c r="K40" s="115"/>
      <c r="L40" s="115"/>
    </row>
    <row r="41" spans="2:12" ht="15.75" thickBot="1">
      <c r="B41" s="128" t="s">
        <v>22</v>
      </c>
      <c r="C41" s="129">
        <v>41501</v>
      </c>
      <c r="D41" s="130">
        <v>15217.24</v>
      </c>
      <c r="E41" s="131">
        <f t="shared" si="5"/>
        <v>507.24133333333333</v>
      </c>
      <c r="F41" s="132">
        <f t="shared" si="6"/>
        <v>7608.62</v>
      </c>
      <c r="G41" s="126">
        <f t="shared" si="7"/>
        <v>7608.62</v>
      </c>
      <c r="H41" s="133">
        <v>1078.012056</v>
      </c>
      <c r="I41" s="127">
        <f t="shared" si="8"/>
        <v>1078.012056</v>
      </c>
      <c r="J41" s="133">
        <f t="shared" si="9"/>
        <v>6530.607943999999</v>
      </c>
      <c r="K41" s="115"/>
      <c r="L41" s="115"/>
    </row>
    <row r="42" spans="2:12" ht="15.75" thickBot="1">
      <c r="B42" s="121" t="s">
        <v>1</v>
      </c>
      <c r="C42" s="122" t="s">
        <v>24</v>
      </c>
      <c r="D42" s="123">
        <v>23521.38</v>
      </c>
      <c r="E42" s="124">
        <f t="shared" si="5"/>
        <v>784.046</v>
      </c>
      <c r="F42" s="125">
        <f t="shared" si="6"/>
        <v>11760.69</v>
      </c>
      <c r="G42" s="126">
        <f t="shared" si="7"/>
        <v>11760.69</v>
      </c>
      <c r="H42" s="127">
        <v>1997.4264960000003</v>
      </c>
      <c r="I42" s="127">
        <f t="shared" si="8"/>
        <v>1997.4264960000003</v>
      </c>
      <c r="J42" s="127">
        <f t="shared" si="9"/>
        <v>9763.263504</v>
      </c>
      <c r="K42" s="115"/>
      <c r="L42" s="115"/>
    </row>
    <row r="43" spans="2:12" ht="15.75" thickBot="1">
      <c r="B43" s="128" t="s">
        <v>27</v>
      </c>
      <c r="C43" s="129">
        <v>41671</v>
      </c>
      <c r="D43" s="130">
        <v>23521.38</v>
      </c>
      <c r="E43" s="131">
        <f t="shared" si="5"/>
        <v>784.046</v>
      </c>
      <c r="F43" s="132">
        <f t="shared" si="6"/>
        <v>11760.69</v>
      </c>
      <c r="G43" s="126">
        <f t="shared" si="7"/>
        <v>11760.69</v>
      </c>
      <c r="H43" s="133">
        <v>1997.4264960000003</v>
      </c>
      <c r="I43" s="127">
        <f t="shared" si="8"/>
        <v>1997.4264960000003</v>
      </c>
      <c r="J43" s="133">
        <f t="shared" si="9"/>
        <v>9763.263504</v>
      </c>
      <c r="K43" s="115"/>
      <c r="L43" s="115"/>
    </row>
    <row r="44" spans="2:12" ht="15.75" thickBot="1">
      <c r="B44" s="121" t="s">
        <v>29</v>
      </c>
      <c r="C44" s="122">
        <v>41852</v>
      </c>
      <c r="D44" s="123">
        <v>15217.24</v>
      </c>
      <c r="E44" s="124">
        <f t="shared" si="5"/>
        <v>507.24133333333333</v>
      </c>
      <c r="F44" s="125">
        <f t="shared" si="6"/>
        <v>7608.62</v>
      </c>
      <c r="G44" s="126">
        <f t="shared" si="7"/>
        <v>7608.62</v>
      </c>
      <c r="H44" s="127">
        <v>1078.012056</v>
      </c>
      <c r="I44" s="127">
        <f t="shared" si="8"/>
        <v>1078.012056</v>
      </c>
      <c r="J44" s="127">
        <f t="shared" si="9"/>
        <v>6530.607943999999</v>
      </c>
      <c r="K44" s="115"/>
      <c r="L44" s="115"/>
    </row>
    <row r="45" spans="2:12" ht="15.75" thickBot="1">
      <c r="B45" s="121" t="s">
        <v>3</v>
      </c>
      <c r="C45" s="122">
        <v>41872</v>
      </c>
      <c r="D45" s="123">
        <v>10361.84</v>
      </c>
      <c r="E45" s="124">
        <f t="shared" si="5"/>
        <v>345.3946666666667</v>
      </c>
      <c r="F45" s="125">
        <f t="shared" si="6"/>
        <v>5180.92</v>
      </c>
      <c r="G45" s="126">
        <f t="shared" si="7"/>
        <v>5180.92</v>
      </c>
      <c r="H45" s="127">
        <v>559.4553360000001</v>
      </c>
      <c r="I45" s="127">
        <f t="shared" si="8"/>
        <v>559.4553360000001</v>
      </c>
      <c r="J45" s="127">
        <f t="shared" si="9"/>
        <v>4621.464664</v>
      </c>
      <c r="K45" s="115"/>
      <c r="L45" s="115"/>
    </row>
    <row r="46" spans="2:12" ht="15.75" thickBot="1">
      <c r="B46" s="121" t="s">
        <v>5</v>
      </c>
      <c r="C46" s="122">
        <v>42005</v>
      </c>
      <c r="D46" s="123">
        <f>25000</f>
        <v>25000</v>
      </c>
      <c r="E46" s="124">
        <f t="shared" si="5"/>
        <v>833.3333333333334</v>
      </c>
      <c r="F46" s="125">
        <f t="shared" si="6"/>
        <v>12500</v>
      </c>
      <c r="G46" s="126">
        <f t="shared" si="7"/>
        <v>12500</v>
      </c>
      <c r="H46" s="127">
        <v>2171.3122080000003</v>
      </c>
      <c r="I46" s="127">
        <f t="shared" si="8"/>
        <v>2171.3122080000003</v>
      </c>
      <c r="J46" s="127">
        <f t="shared" si="9"/>
        <v>10328.687792</v>
      </c>
      <c r="K46" s="115"/>
      <c r="L46" s="115"/>
    </row>
    <row r="47" spans="2:12" ht="15.75" thickBot="1">
      <c r="B47" s="121" t="s">
        <v>4</v>
      </c>
      <c r="C47" s="122">
        <v>42005</v>
      </c>
      <c r="D47" s="123">
        <f>23521.38</f>
        <v>23521.38</v>
      </c>
      <c r="E47" s="124">
        <f t="shared" si="5"/>
        <v>784.046</v>
      </c>
      <c r="F47" s="125">
        <f t="shared" si="6"/>
        <v>11760.69</v>
      </c>
      <c r="G47" s="126">
        <f t="shared" si="7"/>
        <v>11760.69</v>
      </c>
      <c r="H47" s="127">
        <v>1997.4264960000003</v>
      </c>
      <c r="I47" s="127">
        <f t="shared" si="8"/>
        <v>1997.4264960000003</v>
      </c>
      <c r="J47" s="127">
        <f t="shared" si="9"/>
        <v>9763.263504</v>
      </c>
      <c r="K47" s="115"/>
      <c r="L47" s="115"/>
    </row>
    <row r="48" spans="2:12" ht="15.75" thickBot="1">
      <c r="B48" s="121" t="s">
        <v>7</v>
      </c>
      <c r="C48" s="122" t="s">
        <v>42</v>
      </c>
      <c r="D48" s="123">
        <v>15217.24</v>
      </c>
      <c r="E48" s="124">
        <f t="shared" si="5"/>
        <v>507.24133333333333</v>
      </c>
      <c r="F48" s="125">
        <f t="shared" si="6"/>
        <v>7608.62</v>
      </c>
      <c r="G48" s="126">
        <f t="shared" si="7"/>
        <v>7608.62</v>
      </c>
      <c r="H48" s="127">
        <v>1078.012056</v>
      </c>
      <c r="I48" s="127">
        <f t="shared" si="8"/>
        <v>1078.012056</v>
      </c>
      <c r="J48" s="127">
        <f t="shared" si="9"/>
        <v>6530.607943999999</v>
      </c>
      <c r="K48" s="115"/>
      <c r="L48" s="115"/>
    </row>
    <row r="49" spans="2:12" ht="15.75" thickBot="1">
      <c r="B49" s="121" t="s">
        <v>6</v>
      </c>
      <c r="C49" s="122" t="s">
        <v>42</v>
      </c>
      <c r="D49" s="123">
        <v>15217.24</v>
      </c>
      <c r="E49" s="124">
        <f t="shared" si="5"/>
        <v>507.24133333333333</v>
      </c>
      <c r="F49" s="123">
        <f t="shared" si="6"/>
        <v>7608.62</v>
      </c>
      <c r="G49" s="126">
        <f t="shared" si="7"/>
        <v>7608.62</v>
      </c>
      <c r="H49" s="127">
        <v>1078.012056</v>
      </c>
      <c r="I49" s="127">
        <f t="shared" si="8"/>
        <v>1078.012056</v>
      </c>
      <c r="J49" s="127">
        <f t="shared" si="9"/>
        <v>6530.607943999999</v>
      </c>
      <c r="K49" s="115"/>
      <c r="L49" s="115"/>
    </row>
    <row r="50" spans="2:12" ht="15.75" thickBot="1">
      <c r="B50" s="117"/>
      <c r="C50" s="117"/>
      <c r="D50" s="134">
        <f>SUM(D39:D49)</f>
        <v>296525.19999999995</v>
      </c>
      <c r="E50" s="116"/>
      <c r="F50" s="135">
        <f>SUM(F39:F49)</f>
        <v>148262.59999999998</v>
      </c>
      <c r="G50" s="135">
        <f>SUM(G39:G49)</f>
        <v>148262.59999999998</v>
      </c>
      <c r="H50" s="135">
        <f>SUM(H39:H49)</f>
        <v>29283.997256</v>
      </c>
      <c r="I50" s="135">
        <f>SUM(I39:I49)</f>
        <v>29283.997256</v>
      </c>
      <c r="J50" s="135">
        <f>SUM(J39:J49)</f>
        <v>118978.60274400002</v>
      </c>
      <c r="K50" s="115"/>
      <c r="L50" s="115"/>
    </row>
    <row r="51" spans="2:12" ht="15.75" thickTop="1">
      <c r="B51" s="117"/>
      <c r="C51" s="117"/>
      <c r="D51" s="117"/>
      <c r="E51" s="117"/>
      <c r="F51" s="117"/>
      <c r="G51" s="117"/>
      <c r="H51" s="117"/>
      <c r="I51" s="117"/>
      <c r="J51" s="117"/>
      <c r="K51" s="115"/>
      <c r="L51" s="115"/>
    </row>
    <row r="52" spans="2:12" ht="15">
      <c r="B52" s="117"/>
      <c r="C52" s="117"/>
      <c r="D52" s="117"/>
      <c r="E52" s="117"/>
      <c r="F52" s="117"/>
      <c r="G52" s="117"/>
      <c r="H52" s="117"/>
      <c r="I52" s="117"/>
      <c r="J52" s="117"/>
      <c r="K52" s="115"/>
      <c r="L52" s="115"/>
    </row>
  </sheetData>
  <sheetProtection/>
  <mergeCells count="5">
    <mergeCell ref="B1:N3"/>
    <mergeCell ref="C4:L4"/>
    <mergeCell ref="G24:H24"/>
    <mergeCell ref="G27:H27"/>
    <mergeCell ref="G28:H28"/>
  </mergeCells>
  <printOptions/>
  <pageMargins left="0.7" right="0.7" top="0.75" bottom="0.75" header="0.3" footer="0.3"/>
  <pageSetup horizontalDpi="120" verticalDpi="12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8"/>
  <sheetViews>
    <sheetView zoomScale="95" zoomScaleNormal="95" zoomScalePageLayoutView="0" workbookViewId="0" topLeftCell="A1">
      <selection activeCell="C44" sqref="C44"/>
    </sheetView>
  </sheetViews>
  <sheetFormatPr defaultColWidth="11.421875" defaultRowHeight="15"/>
  <cols>
    <col min="2" max="2" width="44.00390625" style="0" customWidth="1"/>
    <col min="3" max="3" width="11.57421875" style="0" bestFit="1" customWidth="1"/>
    <col min="4" max="4" width="13.421875" style="0" bestFit="1" customWidth="1"/>
    <col min="5" max="5" width="11.57421875" style="0" bestFit="1" customWidth="1"/>
    <col min="6" max="6" width="16.28125" style="0" customWidth="1"/>
    <col min="7" max="7" width="18.421875" style="0" customWidth="1"/>
    <col min="8" max="8" width="12.140625" style="0" bestFit="1" customWidth="1"/>
    <col min="9" max="9" width="15.57421875" style="0" customWidth="1"/>
    <col min="10" max="10" width="12.140625" style="0" bestFit="1" customWidth="1"/>
    <col min="11" max="11" width="4.7109375" style="0" customWidth="1"/>
    <col min="12" max="12" width="2.8515625" style="0" customWidth="1"/>
  </cols>
  <sheetData>
    <row r="1" spans="2:14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2:14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145"/>
      <c r="M4" s="39"/>
      <c r="N4" s="41"/>
    </row>
    <row r="7" spans="2:10" ht="15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>
      <c r="B8" s="116" t="s">
        <v>86</v>
      </c>
      <c r="C8" s="117"/>
      <c r="D8" s="117"/>
      <c r="E8" s="116"/>
      <c r="F8" s="117"/>
      <c r="G8" s="117"/>
      <c r="H8" s="117"/>
      <c r="I8" s="117"/>
      <c r="J8" s="117"/>
    </row>
    <row r="9" spans="2:10" ht="15.75" thickBot="1">
      <c r="B9" s="117"/>
      <c r="C9" s="117"/>
      <c r="D9" s="117"/>
      <c r="E9" s="116"/>
      <c r="F9" s="117"/>
      <c r="G9" s="117"/>
      <c r="H9" s="117"/>
      <c r="I9" s="117"/>
      <c r="J9" s="117"/>
    </row>
    <row r="10" spans="2:10" ht="39.75" thickBot="1">
      <c r="B10" s="118" t="s">
        <v>9</v>
      </c>
      <c r="C10" s="118" t="s">
        <v>10</v>
      </c>
      <c r="D10" s="118" t="s">
        <v>11</v>
      </c>
      <c r="E10" s="118" t="s">
        <v>12</v>
      </c>
      <c r="F10" s="119" t="s">
        <v>31</v>
      </c>
      <c r="G10" s="118" t="s">
        <v>32</v>
      </c>
      <c r="H10" s="118" t="s">
        <v>33</v>
      </c>
      <c r="I10" s="120" t="s">
        <v>35</v>
      </c>
      <c r="J10" s="120" t="s">
        <v>36</v>
      </c>
    </row>
    <row r="11" spans="2:10" ht="15.75" thickBot="1">
      <c r="B11" s="121" t="s">
        <v>14</v>
      </c>
      <c r="C11" s="122">
        <v>41395</v>
      </c>
      <c r="D11" s="123">
        <v>92960.52</v>
      </c>
      <c r="E11" s="124">
        <f aca="true" t="shared" si="0" ref="E11:E19">D11/30</f>
        <v>3098.684</v>
      </c>
      <c r="F11" s="125">
        <f>E11*9</f>
        <v>27888.156000000003</v>
      </c>
      <c r="G11" s="126">
        <f>F11</f>
        <v>27888.156000000003</v>
      </c>
      <c r="H11" s="127">
        <v>6551.1</v>
      </c>
      <c r="I11" s="127">
        <f>H11</f>
        <v>6551.1</v>
      </c>
      <c r="J11" s="127">
        <f aca="true" t="shared" si="1" ref="J11:J19">G11-I11</f>
        <v>21337.056000000004</v>
      </c>
    </row>
    <row r="12" spans="2:10" ht="15.75" thickBot="1">
      <c r="B12" s="121" t="s">
        <v>19</v>
      </c>
      <c r="C12" s="122">
        <v>36769</v>
      </c>
      <c r="D12" s="123">
        <v>36769.74</v>
      </c>
      <c r="E12" s="124">
        <f t="shared" si="0"/>
        <v>1225.658</v>
      </c>
      <c r="F12" s="125">
        <f aca="true" t="shared" si="2" ref="F12:F19">E12*15</f>
        <v>18384.87</v>
      </c>
      <c r="G12" s="126">
        <f aca="true" t="shared" si="3" ref="G12:G19">F12</f>
        <v>18384.87</v>
      </c>
      <c r="H12" s="127">
        <v>3700.14</v>
      </c>
      <c r="I12" s="127">
        <f aca="true" t="shared" si="4" ref="I12:I19">H12</f>
        <v>3700.14</v>
      </c>
      <c r="J12" s="127">
        <f t="shared" si="1"/>
        <v>14684.73</v>
      </c>
    </row>
    <row r="13" spans="2:10" ht="15.75" thickBot="1">
      <c r="B13" s="128" t="s">
        <v>22</v>
      </c>
      <c r="C13" s="129">
        <v>41501</v>
      </c>
      <c r="D13" s="130">
        <v>15217.24</v>
      </c>
      <c r="E13" s="131">
        <f t="shared" si="0"/>
        <v>507.24133333333333</v>
      </c>
      <c r="F13" s="132">
        <f t="shared" si="2"/>
        <v>7608.62</v>
      </c>
      <c r="G13" s="126">
        <f t="shared" si="3"/>
        <v>7608.62</v>
      </c>
      <c r="H13" s="133">
        <v>1078.012056</v>
      </c>
      <c r="I13" s="127">
        <f t="shared" si="4"/>
        <v>1078.012056</v>
      </c>
      <c r="J13" s="133">
        <f t="shared" si="1"/>
        <v>6530.607943999999</v>
      </c>
    </row>
    <row r="14" spans="2:10" ht="15.75" thickBot="1">
      <c r="B14" s="128" t="s">
        <v>27</v>
      </c>
      <c r="C14" s="129">
        <v>41671</v>
      </c>
      <c r="D14" s="130">
        <v>23521.38</v>
      </c>
      <c r="E14" s="131">
        <f t="shared" si="0"/>
        <v>784.046</v>
      </c>
      <c r="F14" s="132">
        <f t="shared" si="2"/>
        <v>11760.69</v>
      </c>
      <c r="G14" s="126">
        <f t="shared" si="3"/>
        <v>11760.69</v>
      </c>
      <c r="H14" s="133">
        <v>1997.4264960000003</v>
      </c>
      <c r="I14" s="127">
        <f t="shared" si="4"/>
        <v>1997.4264960000003</v>
      </c>
      <c r="J14" s="133">
        <f t="shared" si="1"/>
        <v>9763.263504</v>
      </c>
    </row>
    <row r="15" spans="2:10" ht="15.75" thickBot="1">
      <c r="B15" s="121" t="s">
        <v>29</v>
      </c>
      <c r="C15" s="122">
        <v>41852</v>
      </c>
      <c r="D15" s="123">
        <v>15217.24</v>
      </c>
      <c r="E15" s="124">
        <f t="shared" si="0"/>
        <v>507.24133333333333</v>
      </c>
      <c r="F15" s="125">
        <f t="shared" si="2"/>
        <v>7608.62</v>
      </c>
      <c r="G15" s="126">
        <f t="shared" si="3"/>
        <v>7608.62</v>
      </c>
      <c r="H15" s="127">
        <v>1078.012056</v>
      </c>
      <c r="I15" s="127">
        <f t="shared" si="4"/>
        <v>1078.012056</v>
      </c>
      <c r="J15" s="127">
        <f t="shared" si="1"/>
        <v>6530.607943999999</v>
      </c>
    </row>
    <row r="16" spans="2:10" ht="15.75" thickBot="1">
      <c r="B16" s="121" t="s">
        <v>5</v>
      </c>
      <c r="C16" s="122">
        <v>42005</v>
      </c>
      <c r="D16" s="123">
        <f>25000</f>
        <v>25000</v>
      </c>
      <c r="E16" s="124">
        <f t="shared" si="0"/>
        <v>833.3333333333334</v>
      </c>
      <c r="F16" s="125">
        <f t="shared" si="2"/>
        <v>12500</v>
      </c>
      <c r="G16" s="126">
        <f t="shared" si="3"/>
        <v>12500</v>
      </c>
      <c r="H16" s="127">
        <v>2171.3122080000003</v>
      </c>
      <c r="I16" s="127">
        <f t="shared" si="4"/>
        <v>2171.3122080000003</v>
      </c>
      <c r="J16" s="127">
        <f t="shared" si="1"/>
        <v>10328.687792</v>
      </c>
    </row>
    <row r="17" spans="2:10" ht="15.75" thickBot="1">
      <c r="B17" s="121" t="s">
        <v>4</v>
      </c>
      <c r="C17" s="122">
        <v>42005</v>
      </c>
      <c r="D17" s="123">
        <f>23521.38</f>
        <v>23521.38</v>
      </c>
      <c r="E17" s="124">
        <f t="shared" si="0"/>
        <v>784.046</v>
      </c>
      <c r="F17" s="125">
        <f t="shared" si="2"/>
        <v>11760.69</v>
      </c>
      <c r="G17" s="126">
        <f t="shared" si="3"/>
        <v>11760.69</v>
      </c>
      <c r="H17" s="127">
        <v>1997.4264960000003</v>
      </c>
      <c r="I17" s="127">
        <f t="shared" si="4"/>
        <v>1997.4264960000003</v>
      </c>
      <c r="J17" s="127">
        <f t="shared" si="1"/>
        <v>9763.263504</v>
      </c>
    </row>
    <row r="18" spans="2:10" ht="15.75" thickBot="1">
      <c r="B18" s="121" t="s">
        <v>7</v>
      </c>
      <c r="C18" s="122" t="s">
        <v>42</v>
      </c>
      <c r="D18" s="123">
        <v>15217.24</v>
      </c>
      <c r="E18" s="124">
        <f t="shared" si="0"/>
        <v>507.24133333333333</v>
      </c>
      <c r="F18" s="125">
        <f t="shared" si="2"/>
        <v>7608.62</v>
      </c>
      <c r="G18" s="126">
        <f t="shared" si="3"/>
        <v>7608.62</v>
      </c>
      <c r="H18" s="127">
        <v>1078.012056</v>
      </c>
      <c r="I18" s="127">
        <f t="shared" si="4"/>
        <v>1078.012056</v>
      </c>
      <c r="J18" s="127">
        <f t="shared" si="1"/>
        <v>6530.607943999999</v>
      </c>
    </row>
    <row r="19" spans="2:10" ht="15.75" thickBot="1">
      <c r="B19" s="121" t="s">
        <v>6</v>
      </c>
      <c r="C19" s="122" t="s">
        <v>42</v>
      </c>
      <c r="D19" s="123">
        <v>15217.24</v>
      </c>
      <c r="E19" s="124">
        <f t="shared" si="0"/>
        <v>507.24133333333333</v>
      </c>
      <c r="F19" s="123">
        <f t="shared" si="2"/>
        <v>7608.62</v>
      </c>
      <c r="G19" s="126">
        <f t="shared" si="3"/>
        <v>7608.62</v>
      </c>
      <c r="H19" s="127">
        <v>1078.012056</v>
      </c>
      <c r="I19" s="127">
        <f t="shared" si="4"/>
        <v>1078.012056</v>
      </c>
      <c r="J19" s="127">
        <f t="shared" si="1"/>
        <v>6530.607943999999</v>
      </c>
    </row>
    <row r="20" spans="2:10" ht="15.75" thickBot="1">
      <c r="B20" s="117"/>
      <c r="C20" s="117"/>
      <c r="D20" s="134">
        <f>SUM(D11:D19)</f>
        <v>262641.98</v>
      </c>
      <c r="E20" s="116"/>
      <c r="F20" s="135">
        <f>SUM(F11:F19)</f>
        <v>112728.88599999998</v>
      </c>
      <c r="G20" s="135">
        <f>SUM(G11:G19)</f>
        <v>112728.88599999998</v>
      </c>
      <c r="H20" s="135">
        <f>SUM(H11:H19)</f>
        <v>20729.453424</v>
      </c>
      <c r="I20" s="135">
        <f>SUM(I11:I19)</f>
        <v>20729.453424</v>
      </c>
      <c r="J20" s="135">
        <f>SUM(J11:J19)</f>
        <v>91999.43257600002</v>
      </c>
    </row>
    <row r="21" spans="2:10" ht="15.75" thickTop="1">
      <c r="B21" s="117"/>
      <c r="C21" s="117"/>
      <c r="D21" s="137"/>
      <c r="E21" s="116"/>
      <c r="F21" s="136"/>
      <c r="G21" s="117"/>
      <c r="H21" s="137"/>
      <c r="I21" s="138"/>
      <c r="J21" s="137"/>
    </row>
    <row r="22" spans="2:10" ht="15">
      <c r="B22" s="117"/>
      <c r="C22" s="117"/>
      <c r="D22" s="137"/>
      <c r="E22" s="116"/>
      <c r="F22" s="136"/>
      <c r="G22" s="147"/>
      <c r="H22" s="147"/>
      <c r="I22" s="117"/>
      <c r="J22" s="137"/>
    </row>
    <row r="23" spans="2:10" ht="15">
      <c r="B23" s="117"/>
      <c r="C23" s="117"/>
      <c r="D23" s="117"/>
      <c r="E23" s="117"/>
      <c r="F23" s="117"/>
      <c r="G23" s="117"/>
      <c r="H23" s="137"/>
      <c r="I23" s="117"/>
      <c r="J23" s="137"/>
    </row>
    <row r="24" spans="2:10" ht="15">
      <c r="B24" s="117"/>
      <c r="C24" s="117"/>
      <c r="D24" s="117"/>
      <c r="E24" s="117"/>
      <c r="F24" s="117"/>
      <c r="G24" s="117"/>
      <c r="H24" s="117"/>
      <c r="I24" s="117"/>
      <c r="J24" s="117"/>
    </row>
    <row r="25" spans="2:10" ht="15">
      <c r="B25" s="117"/>
      <c r="C25" s="117"/>
      <c r="D25" s="117"/>
      <c r="E25" s="117"/>
      <c r="F25" s="117"/>
      <c r="G25" s="117"/>
      <c r="H25" s="117"/>
      <c r="I25" s="117"/>
      <c r="J25" s="117"/>
    </row>
    <row r="26" spans="2:10" ht="15">
      <c r="B26" s="117"/>
      <c r="C26" s="117"/>
      <c r="D26" s="117"/>
      <c r="E26" s="117"/>
      <c r="F26" s="117"/>
      <c r="G26" s="117"/>
      <c r="H26" s="117"/>
      <c r="I26" s="117"/>
      <c r="J26" s="117"/>
    </row>
    <row r="27" spans="2:10" ht="15">
      <c r="B27" s="117"/>
      <c r="C27" s="117"/>
      <c r="D27" s="117"/>
      <c r="E27" s="117"/>
      <c r="F27" s="117"/>
      <c r="G27" s="117"/>
      <c r="H27" s="117"/>
      <c r="I27" s="117"/>
      <c r="J27" s="117"/>
    </row>
    <row r="28" spans="2:10" ht="15">
      <c r="B28" s="116"/>
      <c r="C28" s="117"/>
      <c r="D28" s="117"/>
      <c r="E28" s="116"/>
      <c r="F28" s="117"/>
      <c r="G28" s="117"/>
      <c r="H28" s="117"/>
      <c r="I28" s="117"/>
      <c r="J28" s="117"/>
    </row>
    <row r="29" spans="2:10" ht="15">
      <c r="B29" s="116"/>
      <c r="C29" s="117"/>
      <c r="D29" s="117"/>
      <c r="E29" s="116"/>
      <c r="F29" s="117"/>
      <c r="G29" s="117"/>
      <c r="H29" s="117"/>
      <c r="I29" s="117"/>
      <c r="J29" s="117"/>
    </row>
    <row r="30" spans="2:10" ht="15">
      <c r="B30" s="116" t="s">
        <v>87</v>
      </c>
      <c r="C30" s="117"/>
      <c r="D30" s="117"/>
      <c r="E30" s="116"/>
      <c r="F30" s="117"/>
      <c r="G30" s="117"/>
      <c r="H30" s="117"/>
      <c r="I30" s="117"/>
      <c r="J30" s="117"/>
    </row>
    <row r="31" spans="2:10" ht="15.75" thickBot="1">
      <c r="B31" s="117"/>
      <c r="C31" s="117"/>
      <c r="D31" s="117"/>
      <c r="E31" s="116"/>
      <c r="F31" s="117"/>
      <c r="G31" s="117"/>
      <c r="H31" s="117"/>
      <c r="I31" s="117"/>
      <c r="J31" s="117"/>
    </row>
    <row r="32" spans="2:10" ht="39.75" thickBot="1">
      <c r="B32" s="118" t="s">
        <v>9</v>
      </c>
      <c r="C32" s="118" t="s">
        <v>10</v>
      </c>
      <c r="D32" s="118" t="s">
        <v>11</v>
      </c>
      <c r="E32" s="118" t="s">
        <v>12</v>
      </c>
      <c r="F32" s="119" t="s">
        <v>31</v>
      </c>
      <c r="G32" s="118" t="s">
        <v>32</v>
      </c>
      <c r="H32" s="118" t="s">
        <v>33</v>
      </c>
      <c r="I32" s="120" t="s">
        <v>35</v>
      </c>
      <c r="J32" s="120" t="s">
        <v>36</v>
      </c>
    </row>
    <row r="33" spans="2:10" ht="15.75" thickBot="1">
      <c r="B33" s="121" t="s">
        <v>29</v>
      </c>
      <c r="C33" s="122">
        <v>41852</v>
      </c>
      <c r="D33" s="123">
        <v>15217.24</v>
      </c>
      <c r="E33" s="124">
        <f>D33/30</f>
        <v>507.24133333333333</v>
      </c>
      <c r="F33" s="125">
        <f>E33*15</f>
        <v>7608.62</v>
      </c>
      <c r="G33" s="126">
        <f>F33</f>
        <v>7608.62</v>
      </c>
      <c r="H33" s="127">
        <v>1078.012056</v>
      </c>
      <c r="I33" s="127">
        <f>H33</f>
        <v>1078.012056</v>
      </c>
      <c r="J33" s="127">
        <f>G33-I33</f>
        <v>6530.607943999999</v>
      </c>
    </row>
    <row r="34" spans="2:10" ht="15.75" thickBot="1">
      <c r="B34" s="121" t="s">
        <v>7</v>
      </c>
      <c r="C34" s="122" t="s">
        <v>42</v>
      </c>
      <c r="D34" s="123">
        <v>15217.24</v>
      </c>
      <c r="E34" s="124">
        <f>D34/30</f>
        <v>507.24133333333333</v>
      </c>
      <c r="F34" s="125">
        <f>E34*15</f>
        <v>7608.62</v>
      </c>
      <c r="G34" s="126">
        <f>F34</f>
        <v>7608.62</v>
      </c>
      <c r="H34" s="127">
        <v>1078.012056</v>
      </c>
      <c r="I34" s="127">
        <f>H34</f>
        <v>1078.012056</v>
      </c>
      <c r="J34" s="127">
        <f>G34-I34</f>
        <v>6530.607943999999</v>
      </c>
    </row>
    <row r="35" spans="2:10" ht="15.75" thickBot="1">
      <c r="B35" s="121" t="s">
        <v>6</v>
      </c>
      <c r="C35" s="122" t="s">
        <v>42</v>
      </c>
      <c r="D35" s="123">
        <v>15217.24</v>
      </c>
      <c r="E35" s="124">
        <f>D35/30</f>
        <v>507.24133333333333</v>
      </c>
      <c r="F35" s="123">
        <f>E35*15</f>
        <v>7608.62</v>
      </c>
      <c r="G35" s="126">
        <f>F35</f>
        <v>7608.62</v>
      </c>
      <c r="H35" s="127">
        <v>1078.012056</v>
      </c>
      <c r="I35" s="127">
        <f>H35</f>
        <v>1078.012056</v>
      </c>
      <c r="J35" s="127">
        <f>G35-I35</f>
        <v>6530.607943999999</v>
      </c>
    </row>
    <row r="36" spans="2:10" ht="15.75" thickBot="1">
      <c r="B36" s="117"/>
      <c r="C36" s="117"/>
      <c r="D36" s="134">
        <f>SUM(D33:D35)</f>
        <v>45651.72</v>
      </c>
      <c r="E36" s="116"/>
      <c r="F36" s="135">
        <f>SUM(F33:F35)</f>
        <v>22825.86</v>
      </c>
      <c r="G36" s="135">
        <f>SUM(G33:G35)</f>
        <v>22825.86</v>
      </c>
      <c r="H36" s="135">
        <f>SUM(H33:H35)</f>
        <v>3234.036168</v>
      </c>
      <c r="I36" s="135">
        <f>SUM(I33:I35)</f>
        <v>3234.036168</v>
      </c>
      <c r="J36" s="135">
        <f>SUM(J33:J35)</f>
        <v>19591.823832</v>
      </c>
    </row>
    <row r="37" spans="2:10" ht="15.75" thickTop="1">
      <c r="B37" s="117"/>
      <c r="C37" s="117"/>
      <c r="D37" s="137"/>
      <c r="E37" s="116"/>
      <c r="F37" s="136"/>
      <c r="G37" s="117"/>
      <c r="H37" s="137"/>
      <c r="I37" s="138"/>
      <c r="J37" s="137"/>
    </row>
    <row r="38" spans="2:10" ht="15">
      <c r="B38" s="117"/>
      <c r="C38" s="117"/>
      <c r="D38" s="117"/>
      <c r="E38" s="117"/>
      <c r="F38" s="117"/>
      <c r="G38" s="117"/>
      <c r="H38" s="117"/>
      <c r="I38" s="117"/>
      <c r="J38" s="117"/>
    </row>
  </sheetData>
  <sheetProtection/>
  <mergeCells count="3">
    <mergeCell ref="B1:N3"/>
    <mergeCell ref="C4:L4"/>
    <mergeCell ref="G22:H2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44"/>
  <sheetViews>
    <sheetView zoomScale="98" zoomScaleNormal="98" zoomScalePageLayoutView="0" workbookViewId="0" topLeftCell="A1">
      <selection activeCell="D16" sqref="D16"/>
    </sheetView>
  </sheetViews>
  <sheetFormatPr defaultColWidth="11.421875" defaultRowHeight="15"/>
  <cols>
    <col min="2" max="2" width="35.140625" style="0" customWidth="1"/>
    <col min="3" max="3" width="11.57421875" style="0" bestFit="1" customWidth="1"/>
    <col min="4" max="4" width="13.57421875" style="0" bestFit="1" customWidth="1"/>
    <col min="5" max="5" width="11.57421875" style="0" bestFit="1" customWidth="1"/>
    <col min="6" max="7" width="12.8515625" style="0" bestFit="1" customWidth="1"/>
    <col min="8" max="9" width="12.00390625" style="0" bestFit="1" customWidth="1"/>
    <col min="10" max="10" width="13.140625" style="0" bestFit="1" customWidth="1"/>
    <col min="11" max="11" width="0.85546875" style="0" customWidth="1"/>
    <col min="12" max="12" width="3.00390625" style="0" customWidth="1"/>
  </cols>
  <sheetData>
    <row r="1" spans="2:14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2:14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145"/>
      <c r="M4" s="39"/>
      <c r="N4" s="41"/>
    </row>
    <row r="8" spans="2:10" ht="15">
      <c r="B8" s="93" t="s">
        <v>88</v>
      </c>
      <c r="C8" s="97"/>
      <c r="D8" s="97"/>
      <c r="E8" s="93"/>
      <c r="F8" s="97"/>
      <c r="G8" s="97"/>
      <c r="H8" s="97"/>
      <c r="I8" s="97"/>
      <c r="J8" s="97"/>
    </row>
    <row r="9" spans="2:10" ht="15.75" thickBot="1">
      <c r="B9" s="97"/>
      <c r="C9" s="97"/>
      <c r="D9" s="97"/>
      <c r="E9" s="93"/>
      <c r="F9" s="97"/>
      <c r="G9" s="97"/>
      <c r="H9" s="97"/>
      <c r="I9" s="97"/>
      <c r="J9" s="97"/>
    </row>
    <row r="10" spans="2:10" ht="45.75" thickBot="1">
      <c r="B10" s="80" t="s">
        <v>9</v>
      </c>
      <c r="C10" s="80" t="s">
        <v>10</v>
      </c>
      <c r="D10" s="80" t="s">
        <v>11</v>
      </c>
      <c r="E10" s="80" t="s">
        <v>12</v>
      </c>
      <c r="F10" s="103" t="s">
        <v>31</v>
      </c>
      <c r="G10" s="80" t="s">
        <v>32</v>
      </c>
      <c r="H10" s="80" t="s">
        <v>33</v>
      </c>
      <c r="I10" s="104" t="s">
        <v>35</v>
      </c>
      <c r="J10" s="104" t="s">
        <v>36</v>
      </c>
    </row>
    <row r="11" spans="2:10" ht="15.75" thickBot="1">
      <c r="B11" s="105" t="s">
        <v>29</v>
      </c>
      <c r="C11" s="106">
        <v>42005</v>
      </c>
      <c r="D11" s="82">
        <v>15217.24</v>
      </c>
      <c r="E11" s="107">
        <f aca="true" t="shared" si="0" ref="E11:E16">D11/30</f>
        <v>507.24133333333333</v>
      </c>
      <c r="F11" s="108">
        <f aca="true" t="shared" si="1" ref="F11:F16">E11*15</f>
        <v>7608.62</v>
      </c>
      <c r="G11" s="109">
        <f aca="true" t="shared" si="2" ref="G11:G16">F11</f>
        <v>7608.62</v>
      </c>
      <c r="H11" s="83">
        <v>1078.012056</v>
      </c>
      <c r="I11" s="98">
        <f aca="true" t="shared" si="3" ref="I11:I16">H11</f>
        <v>1078.012056</v>
      </c>
      <c r="J11" s="83">
        <f aca="true" t="shared" si="4" ref="J11:J16">G11-I11</f>
        <v>6530.607943999999</v>
      </c>
    </row>
    <row r="12" spans="2:10" ht="15.75" thickBot="1">
      <c r="B12" s="105" t="s">
        <v>7</v>
      </c>
      <c r="C12" s="106" t="s">
        <v>42</v>
      </c>
      <c r="D12" s="82">
        <v>15217.24</v>
      </c>
      <c r="E12" s="107">
        <f t="shared" si="0"/>
        <v>507.24133333333333</v>
      </c>
      <c r="F12" s="108">
        <f t="shared" si="1"/>
        <v>7608.62</v>
      </c>
      <c r="G12" s="109">
        <f t="shared" si="2"/>
        <v>7608.62</v>
      </c>
      <c r="H12" s="83">
        <v>1078.012056</v>
      </c>
      <c r="I12" s="98">
        <f t="shared" si="3"/>
        <v>1078.012056</v>
      </c>
      <c r="J12" s="83">
        <f t="shared" si="4"/>
        <v>6530.607943999999</v>
      </c>
    </row>
    <row r="13" spans="2:10" ht="15.75" thickBot="1">
      <c r="B13" s="105" t="s">
        <v>6</v>
      </c>
      <c r="C13" s="106" t="s">
        <v>42</v>
      </c>
      <c r="D13" s="82">
        <v>20000</v>
      </c>
      <c r="E13" s="107">
        <f t="shared" si="0"/>
        <v>666.6666666666666</v>
      </c>
      <c r="F13" s="82">
        <f t="shared" si="1"/>
        <v>10000</v>
      </c>
      <c r="G13" s="109">
        <f t="shared" si="2"/>
        <v>10000</v>
      </c>
      <c r="H13" s="83">
        <v>1588.81</v>
      </c>
      <c r="I13" s="98">
        <f t="shared" si="3"/>
        <v>1588.81</v>
      </c>
      <c r="J13" s="83">
        <f t="shared" si="4"/>
        <v>8411.19</v>
      </c>
    </row>
    <row r="14" spans="2:10" ht="15.75" thickBot="1">
      <c r="B14" s="105" t="s">
        <v>89</v>
      </c>
      <c r="C14" s="106">
        <v>42339</v>
      </c>
      <c r="D14" s="82">
        <v>20000</v>
      </c>
      <c r="E14" s="107">
        <f t="shared" si="0"/>
        <v>666.6666666666666</v>
      </c>
      <c r="F14" s="82">
        <f t="shared" si="1"/>
        <v>10000</v>
      </c>
      <c r="G14" s="109">
        <f t="shared" si="2"/>
        <v>10000</v>
      </c>
      <c r="H14" s="83">
        <v>1588.81</v>
      </c>
      <c r="I14" s="98">
        <f t="shared" si="3"/>
        <v>1588.81</v>
      </c>
      <c r="J14" s="83">
        <f t="shared" si="4"/>
        <v>8411.19</v>
      </c>
    </row>
    <row r="15" spans="2:10" ht="15.75" thickBot="1">
      <c r="B15" s="110" t="s">
        <v>90</v>
      </c>
      <c r="C15" s="111">
        <v>42339</v>
      </c>
      <c r="D15" s="94">
        <v>24140.46</v>
      </c>
      <c r="E15" s="112">
        <f t="shared" si="0"/>
        <v>804.682</v>
      </c>
      <c r="F15" s="113">
        <f t="shared" si="1"/>
        <v>12070.23</v>
      </c>
      <c r="G15" s="109">
        <f>F15</f>
        <v>12070.23</v>
      </c>
      <c r="H15" s="98">
        <v>2070.23</v>
      </c>
      <c r="I15" s="98">
        <f>H15</f>
        <v>2070.23</v>
      </c>
      <c r="J15" s="98">
        <f t="shared" si="4"/>
        <v>10000</v>
      </c>
    </row>
    <row r="16" spans="2:10" ht="15.75" thickBot="1">
      <c r="B16" s="105" t="s">
        <v>91</v>
      </c>
      <c r="C16" s="106">
        <v>42339</v>
      </c>
      <c r="D16" s="82">
        <f>8838.96</f>
        <v>8838.96</v>
      </c>
      <c r="E16" s="107">
        <f t="shared" si="0"/>
        <v>294.63199999999995</v>
      </c>
      <c r="F16" s="108">
        <f t="shared" si="1"/>
        <v>4419.48</v>
      </c>
      <c r="G16" s="109">
        <f t="shared" si="2"/>
        <v>4419.48</v>
      </c>
      <c r="H16" s="83">
        <v>419.48</v>
      </c>
      <c r="I16" s="98">
        <f t="shared" si="3"/>
        <v>419.48</v>
      </c>
      <c r="J16" s="83">
        <f t="shared" si="4"/>
        <v>3999.9999999999995</v>
      </c>
    </row>
    <row r="17" spans="2:10" ht="15.75" thickBot="1">
      <c r="B17" s="97"/>
      <c r="C17" s="97"/>
      <c r="D17" s="99">
        <f>SUM(D11:D16)</f>
        <v>103413.9</v>
      </c>
      <c r="E17" s="93"/>
      <c r="F17" s="99">
        <f>SUM(F11:F16)</f>
        <v>51706.95</v>
      </c>
      <c r="G17" s="99">
        <f>SUM(G11:G16)</f>
        <v>51706.95</v>
      </c>
      <c r="H17" s="99">
        <f>SUM(H11:H16)</f>
        <v>7823.354111999999</v>
      </c>
      <c r="I17" s="99">
        <f>SUM(I11:I16)</f>
        <v>7823.354111999999</v>
      </c>
      <c r="J17" s="99">
        <f>SUM(J11:J16)</f>
        <v>43883.595888</v>
      </c>
    </row>
    <row r="18" spans="2:10" ht="15.75" thickTop="1">
      <c r="B18" s="97"/>
      <c r="C18" s="97"/>
      <c r="D18" s="100"/>
      <c r="E18" s="93"/>
      <c r="F18" s="101"/>
      <c r="G18" s="97"/>
      <c r="H18" s="100"/>
      <c r="I18" s="102"/>
      <c r="J18" s="100"/>
    </row>
    <row r="19" spans="2:10" ht="15">
      <c r="B19" s="97"/>
      <c r="C19" s="97"/>
      <c r="D19" s="100"/>
      <c r="E19" s="93"/>
      <c r="F19" s="101"/>
      <c r="G19" s="149"/>
      <c r="H19" s="149"/>
      <c r="I19" s="97"/>
      <c r="J19" s="100"/>
    </row>
    <row r="20" spans="2:10" ht="15">
      <c r="B20" s="97"/>
      <c r="C20" s="97"/>
      <c r="D20" s="97"/>
      <c r="E20" s="97"/>
      <c r="F20" s="97"/>
      <c r="G20" s="97"/>
      <c r="H20" s="100"/>
      <c r="I20" s="97"/>
      <c r="J20" s="100"/>
    </row>
    <row r="21" spans="2:10" ht="15">
      <c r="B21" s="97"/>
      <c r="C21" s="97"/>
      <c r="D21" s="97"/>
      <c r="E21" s="97"/>
      <c r="F21" s="97"/>
      <c r="G21" s="97"/>
      <c r="H21" s="97"/>
      <c r="I21" s="97"/>
      <c r="J21" s="97"/>
    </row>
    <row r="22" spans="2:10" ht="15">
      <c r="B22" s="97"/>
      <c r="C22" s="97"/>
      <c r="D22" s="97"/>
      <c r="E22" s="97"/>
      <c r="F22" s="114"/>
      <c r="G22" s="150"/>
      <c r="H22" s="150"/>
      <c r="I22" s="150"/>
      <c r="J22" s="114"/>
    </row>
    <row r="23" spans="2:10" ht="15">
      <c r="B23" s="97"/>
      <c r="C23" s="97"/>
      <c r="D23" s="97"/>
      <c r="E23" s="97"/>
      <c r="F23" s="114"/>
      <c r="G23" s="150"/>
      <c r="H23" s="150"/>
      <c r="I23" s="114"/>
      <c r="J23" s="114"/>
    </row>
    <row r="24" spans="2:10" ht="15">
      <c r="B24" s="97"/>
      <c r="C24" s="97"/>
      <c r="D24" s="97"/>
      <c r="E24" s="97"/>
      <c r="F24" s="114"/>
      <c r="G24" s="114"/>
      <c r="H24" s="114"/>
      <c r="I24" s="114"/>
      <c r="J24" s="114"/>
    </row>
    <row r="25" spans="2:10" ht="15">
      <c r="B25" s="97"/>
      <c r="C25" s="97"/>
      <c r="D25" s="97"/>
      <c r="E25" s="97"/>
      <c r="F25" s="114"/>
      <c r="G25" s="114"/>
      <c r="H25" s="114"/>
      <c r="I25" s="114"/>
      <c r="J25" s="114"/>
    </row>
    <row r="26" spans="2:10" ht="15">
      <c r="B26" s="97"/>
      <c r="C26" s="97"/>
      <c r="D26" s="97"/>
      <c r="E26" s="97"/>
      <c r="F26" s="114"/>
      <c r="G26" s="114"/>
      <c r="H26" s="114"/>
      <c r="I26" s="114"/>
      <c r="J26" s="114"/>
    </row>
    <row r="27" spans="2:10" ht="15">
      <c r="B27" s="97"/>
      <c r="C27" s="97"/>
      <c r="D27" s="97"/>
      <c r="E27" s="97"/>
      <c r="F27" s="97"/>
      <c r="G27" s="97"/>
      <c r="H27" s="97"/>
      <c r="I27" s="97"/>
      <c r="J27" s="97"/>
    </row>
    <row r="28" spans="2:10" ht="15">
      <c r="B28" s="97"/>
      <c r="C28" s="97"/>
      <c r="D28" s="97"/>
      <c r="E28" s="97"/>
      <c r="F28" s="97"/>
      <c r="G28" s="97"/>
      <c r="H28" s="97"/>
      <c r="I28" s="97"/>
      <c r="J28" s="97"/>
    </row>
    <row r="29" spans="2:10" ht="15">
      <c r="B29" s="93"/>
      <c r="C29" s="97"/>
      <c r="D29" s="97"/>
      <c r="E29" s="93"/>
      <c r="F29" s="97"/>
      <c r="G29" s="97"/>
      <c r="H29" s="97"/>
      <c r="I29" s="97"/>
      <c r="J29" s="97"/>
    </row>
    <row r="30" spans="2:10" ht="15">
      <c r="B30" s="93"/>
      <c r="C30" s="97"/>
      <c r="D30" s="97"/>
      <c r="E30" s="93"/>
      <c r="F30" s="97"/>
      <c r="G30" s="97"/>
      <c r="H30" s="97"/>
      <c r="I30" s="97"/>
      <c r="J30" s="97"/>
    </row>
    <row r="31" spans="2:10" ht="15">
      <c r="B31" s="93" t="s">
        <v>92</v>
      </c>
      <c r="C31" s="97"/>
      <c r="D31" s="97"/>
      <c r="E31" s="93"/>
      <c r="F31" s="97"/>
      <c r="G31" s="97"/>
      <c r="H31" s="97"/>
      <c r="I31" s="97"/>
      <c r="J31" s="97"/>
    </row>
    <row r="32" spans="2:10" ht="15.75" thickBot="1">
      <c r="B32" s="97"/>
      <c r="C32" s="97"/>
      <c r="D32" s="97"/>
      <c r="E32" s="93"/>
      <c r="F32" s="97"/>
      <c r="G32" s="97"/>
      <c r="H32" s="97"/>
      <c r="I32" s="97"/>
      <c r="J32" s="97"/>
    </row>
    <row r="33" spans="2:10" ht="45.75" thickBot="1">
      <c r="B33" s="80" t="s">
        <v>9</v>
      </c>
      <c r="C33" s="80" t="s">
        <v>10</v>
      </c>
      <c r="D33" s="80" t="s">
        <v>11</v>
      </c>
      <c r="E33" s="80" t="s">
        <v>12</v>
      </c>
      <c r="F33" s="103" t="s">
        <v>31</v>
      </c>
      <c r="G33" s="80" t="s">
        <v>32</v>
      </c>
      <c r="H33" s="80" t="s">
        <v>33</v>
      </c>
      <c r="I33" s="104" t="s">
        <v>35</v>
      </c>
      <c r="J33" s="104" t="s">
        <v>36</v>
      </c>
    </row>
    <row r="34" spans="2:10" ht="15.75" thickBot="1">
      <c r="B34" s="105" t="s">
        <v>29</v>
      </c>
      <c r="C34" s="106">
        <v>42005</v>
      </c>
      <c r="D34" s="82">
        <v>15217.24</v>
      </c>
      <c r="E34" s="107">
        <f aca="true" t="shared" si="5" ref="E34:E39">D34/30</f>
        <v>507.24133333333333</v>
      </c>
      <c r="F34" s="108">
        <f aca="true" t="shared" si="6" ref="F34:F39">E34*15</f>
        <v>7608.62</v>
      </c>
      <c r="G34" s="109">
        <f aca="true" t="shared" si="7" ref="G34:G39">F34</f>
        <v>7608.62</v>
      </c>
      <c r="H34" s="83">
        <v>1078.012056</v>
      </c>
      <c r="I34" s="98">
        <f aca="true" t="shared" si="8" ref="I34:I39">H34</f>
        <v>1078.012056</v>
      </c>
      <c r="J34" s="83">
        <f aca="true" t="shared" si="9" ref="J34:J39">G34-I34</f>
        <v>6530.607943999999</v>
      </c>
    </row>
    <row r="35" spans="2:10" ht="15.75" thickBot="1">
      <c r="B35" s="105" t="s">
        <v>7</v>
      </c>
      <c r="C35" s="106" t="s">
        <v>42</v>
      </c>
      <c r="D35" s="82">
        <v>15217.24</v>
      </c>
      <c r="E35" s="107">
        <f t="shared" si="5"/>
        <v>507.24133333333333</v>
      </c>
      <c r="F35" s="108">
        <f t="shared" si="6"/>
        <v>7608.62</v>
      </c>
      <c r="G35" s="109">
        <f t="shared" si="7"/>
        <v>7608.62</v>
      </c>
      <c r="H35" s="83">
        <v>1078.012056</v>
      </c>
      <c r="I35" s="98">
        <f t="shared" si="8"/>
        <v>1078.012056</v>
      </c>
      <c r="J35" s="83">
        <f t="shared" si="9"/>
        <v>6530.607943999999</v>
      </c>
    </row>
    <row r="36" spans="2:10" ht="15.75" thickBot="1">
      <c r="B36" s="105" t="s">
        <v>6</v>
      </c>
      <c r="C36" s="106" t="s">
        <v>42</v>
      </c>
      <c r="D36" s="82">
        <v>20000</v>
      </c>
      <c r="E36" s="107">
        <f t="shared" si="5"/>
        <v>666.6666666666666</v>
      </c>
      <c r="F36" s="82">
        <f t="shared" si="6"/>
        <v>10000</v>
      </c>
      <c r="G36" s="109">
        <f t="shared" si="7"/>
        <v>10000</v>
      </c>
      <c r="H36" s="83">
        <v>1588.81</v>
      </c>
      <c r="I36" s="98">
        <f t="shared" si="8"/>
        <v>1588.81</v>
      </c>
      <c r="J36" s="83">
        <f t="shared" si="9"/>
        <v>8411.19</v>
      </c>
    </row>
    <row r="37" spans="2:10" ht="15.75" thickBot="1">
      <c r="B37" s="105" t="s">
        <v>89</v>
      </c>
      <c r="C37" s="106">
        <v>42339</v>
      </c>
      <c r="D37" s="82">
        <v>20000</v>
      </c>
      <c r="E37" s="107">
        <f t="shared" si="5"/>
        <v>666.6666666666666</v>
      </c>
      <c r="F37" s="82">
        <f t="shared" si="6"/>
        <v>10000</v>
      </c>
      <c r="G37" s="109">
        <f t="shared" si="7"/>
        <v>10000</v>
      </c>
      <c r="H37" s="83">
        <v>1588.81</v>
      </c>
      <c r="I37" s="98">
        <f t="shared" si="8"/>
        <v>1588.81</v>
      </c>
      <c r="J37" s="83">
        <f t="shared" si="9"/>
        <v>8411.19</v>
      </c>
    </row>
    <row r="38" spans="2:10" ht="15.75" thickBot="1">
      <c r="B38" s="110" t="s">
        <v>93</v>
      </c>
      <c r="C38" s="111">
        <v>42339</v>
      </c>
      <c r="D38" s="94">
        <v>24140.46</v>
      </c>
      <c r="E38" s="112">
        <f t="shared" si="5"/>
        <v>804.682</v>
      </c>
      <c r="F38" s="113">
        <f t="shared" si="6"/>
        <v>12070.23</v>
      </c>
      <c r="G38" s="109">
        <f>F38</f>
        <v>12070.23</v>
      </c>
      <c r="H38" s="98">
        <v>2070.23</v>
      </c>
      <c r="I38" s="98">
        <f>H38</f>
        <v>2070.23</v>
      </c>
      <c r="J38" s="98">
        <f t="shared" si="9"/>
        <v>10000</v>
      </c>
    </row>
    <row r="39" spans="2:10" ht="15.75" thickBot="1">
      <c r="B39" s="105" t="s">
        <v>91</v>
      </c>
      <c r="C39" s="106">
        <v>42339</v>
      </c>
      <c r="D39" s="82">
        <f>8838.96</f>
        <v>8838.96</v>
      </c>
      <c r="E39" s="107">
        <f t="shared" si="5"/>
        <v>294.63199999999995</v>
      </c>
      <c r="F39" s="108">
        <f t="shared" si="6"/>
        <v>4419.48</v>
      </c>
      <c r="G39" s="109">
        <f t="shared" si="7"/>
        <v>4419.48</v>
      </c>
      <c r="H39" s="83">
        <v>419.48</v>
      </c>
      <c r="I39" s="98">
        <f t="shared" si="8"/>
        <v>419.48</v>
      </c>
      <c r="J39" s="83">
        <f t="shared" si="9"/>
        <v>3999.9999999999995</v>
      </c>
    </row>
    <row r="40" spans="2:10" ht="15.75" thickBot="1">
      <c r="B40" s="97"/>
      <c r="C40" s="97"/>
      <c r="D40" s="99">
        <f>SUM(D34:D39)</f>
        <v>103413.9</v>
      </c>
      <c r="E40" s="93"/>
      <c r="F40" s="99">
        <f>SUM(F34:F39)</f>
        <v>51706.95</v>
      </c>
      <c r="G40" s="99">
        <f>SUM(G34:G39)</f>
        <v>51706.95</v>
      </c>
      <c r="H40" s="99">
        <f>SUM(H34:H39)</f>
        <v>7823.354111999999</v>
      </c>
      <c r="I40" s="99">
        <f>SUM(I34:I39)</f>
        <v>7823.354111999999</v>
      </c>
      <c r="J40" s="99">
        <f>SUM(J34:J39)</f>
        <v>43883.595888</v>
      </c>
    </row>
    <row r="41" spans="2:10" ht="15.75" thickTop="1">
      <c r="B41" s="97"/>
      <c r="C41" s="97"/>
      <c r="D41" s="97"/>
      <c r="E41" s="97"/>
      <c r="F41" s="97"/>
      <c r="G41" s="97"/>
      <c r="H41" s="97"/>
      <c r="I41" s="97"/>
      <c r="J41" s="97"/>
    </row>
    <row r="42" spans="2:10" ht="15">
      <c r="B42" s="97"/>
      <c r="C42" s="97"/>
      <c r="D42" s="97"/>
      <c r="E42" s="97"/>
      <c r="F42" s="97"/>
      <c r="G42" s="97"/>
      <c r="H42" s="97"/>
      <c r="I42" s="97"/>
      <c r="J42" s="97"/>
    </row>
    <row r="43" spans="2:10" ht="15">
      <c r="B43" s="97"/>
      <c r="C43" s="97"/>
      <c r="D43" s="97"/>
      <c r="E43" s="97"/>
      <c r="F43" s="97"/>
      <c r="G43" s="97"/>
      <c r="H43" s="97"/>
      <c r="I43" s="97"/>
      <c r="J43" s="97"/>
    </row>
    <row r="44" spans="2:10" ht="15">
      <c r="B44" s="97"/>
      <c r="C44" s="97"/>
      <c r="D44" s="97"/>
      <c r="E44" s="97"/>
      <c r="F44" s="97"/>
      <c r="G44" s="97"/>
      <c r="H44" s="97"/>
      <c r="I44" s="97"/>
      <c r="J44" s="97"/>
    </row>
  </sheetData>
  <sheetProtection/>
  <mergeCells count="5">
    <mergeCell ref="G19:H19"/>
    <mergeCell ref="G22:I22"/>
    <mergeCell ref="G23:H23"/>
    <mergeCell ref="B1:N3"/>
    <mergeCell ref="C4:L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PageLayoutView="0" workbookViewId="0" topLeftCell="A1">
      <selection activeCell="B1" sqref="B1:N3"/>
    </sheetView>
  </sheetViews>
  <sheetFormatPr defaultColWidth="11.421875" defaultRowHeight="15"/>
  <cols>
    <col min="1" max="1" width="4.7109375" style="0" customWidth="1"/>
    <col min="2" max="2" width="50.140625" style="0" customWidth="1"/>
    <col min="3" max="3" width="11.421875" style="0" customWidth="1"/>
    <col min="4" max="5" width="15.421875" style="0" bestFit="1" customWidth="1"/>
    <col min="6" max="6" width="14.140625" style="0" bestFit="1" customWidth="1"/>
    <col min="7" max="7" width="15.421875" style="0" customWidth="1"/>
    <col min="8" max="8" width="1.1484375" style="0" customWidth="1"/>
    <col min="9" max="9" width="0.85546875" style="0" customWidth="1"/>
    <col min="10" max="10" width="1.7109375" style="0" customWidth="1"/>
  </cols>
  <sheetData>
    <row r="1" spans="2:14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2:14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2:14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2:14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145"/>
      <c r="M4" s="39"/>
      <c r="N4" s="41"/>
    </row>
    <row r="8" spans="2:7" ht="15.75" thickBot="1">
      <c r="B8" s="76" t="s">
        <v>94</v>
      </c>
      <c r="C8" s="76"/>
      <c r="D8" s="76"/>
      <c r="E8" s="76"/>
      <c r="F8" s="76"/>
      <c r="G8" s="76"/>
    </row>
    <row r="9" spans="2:7" ht="30.75" thickBot="1">
      <c r="B9" s="77" t="s">
        <v>9</v>
      </c>
      <c r="C9" s="78" t="s">
        <v>12</v>
      </c>
      <c r="D9" s="79" t="s">
        <v>95</v>
      </c>
      <c r="E9" s="79" t="s">
        <v>96</v>
      </c>
      <c r="F9" s="79" t="s">
        <v>97</v>
      </c>
      <c r="G9" s="80" t="s">
        <v>36</v>
      </c>
    </row>
    <row r="10" spans="2:7" ht="15.75" thickBot="1">
      <c r="B10" s="81" t="s">
        <v>29</v>
      </c>
      <c r="C10" s="82">
        <v>507.24</v>
      </c>
      <c r="D10" s="83">
        <f>C10*30</f>
        <v>15217.2</v>
      </c>
      <c r="E10" s="83">
        <f>C10*15</f>
        <v>7608.6</v>
      </c>
      <c r="F10" s="73">
        <v>873.69</v>
      </c>
      <c r="G10" s="74">
        <f>D10+E10-F10</f>
        <v>21952.110000000004</v>
      </c>
    </row>
    <row r="11" spans="2:7" ht="15.75" thickBot="1">
      <c r="B11" s="81" t="s">
        <v>7</v>
      </c>
      <c r="C11" s="82">
        <v>507.24</v>
      </c>
      <c r="D11" s="83">
        <f>C11*30</f>
        <v>15217.2</v>
      </c>
      <c r="E11" s="83">
        <f>C11*15</f>
        <v>7608.6</v>
      </c>
      <c r="F11" s="73">
        <v>873.69</v>
      </c>
      <c r="G11" s="74">
        <f>D11+E11-F11</f>
        <v>21952.110000000004</v>
      </c>
    </row>
    <row r="12" spans="2:7" ht="15.75" thickBot="1">
      <c r="B12" s="81" t="s">
        <v>6</v>
      </c>
      <c r="C12" s="82">
        <f>D12/30</f>
        <v>666.6666666666666</v>
      </c>
      <c r="D12" s="83">
        <v>20000</v>
      </c>
      <c r="E12" s="83">
        <f>C12*15</f>
        <v>10000</v>
      </c>
      <c r="F12" s="73">
        <v>1384.49</v>
      </c>
      <c r="G12" s="74">
        <f>D12+E12-F12</f>
        <v>28615.51</v>
      </c>
    </row>
    <row r="13" spans="2:7" ht="15.75" thickBot="1">
      <c r="B13" s="84"/>
      <c r="C13" s="85"/>
      <c r="D13" s="86"/>
      <c r="E13" s="75"/>
      <c r="F13" s="73"/>
      <c r="G13" s="75"/>
    </row>
    <row r="14" spans="2:7" ht="15.75" thickBot="1">
      <c r="B14" s="87" t="s">
        <v>98</v>
      </c>
      <c r="C14" s="88"/>
      <c r="D14" s="89">
        <f>D10+D11+D12</f>
        <v>50434.4</v>
      </c>
      <c r="E14" s="89">
        <f>E10+E11+E12</f>
        <v>25217.2</v>
      </c>
      <c r="F14" s="89">
        <f>F10+F11+F12</f>
        <v>3131.87</v>
      </c>
      <c r="G14" s="89">
        <f>G10+G11+G12</f>
        <v>72519.73000000001</v>
      </c>
    </row>
    <row r="15" spans="2:7" ht="15.75" thickTop="1">
      <c r="B15" s="90"/>
      <c r="C15" s="91"/>
      <c r="D15" s="91"/>
      <c r="E15" s="92"/>
      <c r="F15" s="91"/>
      <c r="G15" s="91"/>
    </row>
    <row r="16" spans="2:7" ht="15">
      <c r="B16" s="90"/>
      <c r="C16" s="91"/>
      <c r="D16" s="91"/>
      <c r="E16" s="91"/>
      <c r="F16" s="91"/>
      <c r="G16" s="91"/>
    </row>
    <row r="17" spans="2:7" ht="15.75" thickBot="1">
      <c r="B17" s="93" t="s">
        <v>99</v>
      </c>
      <c r="C17" s="91"/>
      <c r="D17" s="91"/>
      <c r="E17" s="91"/>
      <c r="F17" s="91"/>
      <c r="G17" s="91"/>
    </row>
    <row r="18" spans="2:7" ht="15.75" thickBot="1">
      <c r="B18" s="81" t="s">
        <v>14</v>
      </c>
      <c r="C18" s="82">
        <v>3098.68</v>
      </c>
      <c r="D18" s="83">
        <v>81340.35</v>
      </c>
      <c r="E18" s="83">
        <v>40654.68</v>
      </c>
      <c r="F18" s="73">
        <v>10271.28</v>
      </c>
      <c r="G18" s="74">
        <f aca="true" t="shared" si="0" ref="G18:G25">D18+E18-F18</f>
        <v>111723.75</v>
      </c>
    </row>
    <row r="19" spans="2:7" ht="15.75" thickBot="1">
      <c r="B19" s="81" t="s">
        <v>19</v>
      </c>
      <c r="C19" s="82">
        <v>1225.66</v>
      </c>
      <c r="D19" s="83">
        <f>C19*30</f>
        <v>36769.8</v>
      </c>
      <c r="E19" s="83">
        <f>C19*15</f>
        <v>18384.9</v>
      </c>
      <c r="F19" s="73">
        <v>3413.16</v>
      </c>
      <c r="G19" s="74">
        <f t="shared" si="0"/>
        <v>51741.54000000001</v>
      </c>
    </row>
    <row r="20" spans="2:7" ht="15.75" thickBot="1">
      <c r="B20" s="81" t="s">
        <v>22</v>
      </c>
      <c r="C20" s="94">
        <v>507.24</v>
      </c>
      <c r="D20" s="83">
        <f>C20*30</f>
        <v>15217.2</v>
      </c>
      <c r="E20" s="83">
        <f>C20*15</f>
        <v>7608.6</v>
      </c>
      <c r="F20" s="73">
        <v>873.69</v>
      </c>
      <c r="G20" s="74">
        <f t="shared" si="0"/>
        <v>21952.110000000004</v>
      </c>
    </row>
    <row r="21" spans="2:7" ht="15.75" thickBot="1">
      <c r="B21" s="81" t="s">
        <v>27</v>
      </c>
      <c r="C21" s="94">
        <v>784.05</v>
      </c>
      <c r="D21" s="83">
        <f>C21*30</f>
        <v>23521.5</v>
      </c>
      <c r="E21" s="83">
        <f>C21*15</f>
        <v>11760.75</v>
      </c>
      <c r="F21" s="73">
        <v>1772.46</v>
      </c>
      <c r="G21" s="74">
        <f t="shared" si="0"/>
        <v>33509.79</v>
      </c>
    </row>
    <row r="22" spans="2:7" ht="15.75" thickBot="1">
      <c r="B22" s="81" t="s">
        <v>5</v>
      </c>
      <c r="C22" s="82">
        <v>833.33</v>
      </c>
      <c r="D22" s="83">
        <f>C22*30</f>
        <v>24999.9</v>
      </c>
      <c r="E22" s="83">
        <f>C22*15</f>
        <v>12499.95</v>
      </c>
      <c r="F22" s="73">
        <v>1946.32</v>
      </c>
      <c r="G22" s="74">
        <f t="shared" si="0"/>
        <v>35553.530000000006</v>
      </c>
    </row>
    <row r="23" spans="2:7" ht="15.75" thickBot="1">
      <c r="B23" s="81" t="s">
        <v>4</v>
      </c>
      <c r="C23" s="82">
        <v>784.05</v>
      </c>
      <c r="D23" s="83">
        <f>C23*30</f>
        <v>23521.5</v>
      </c>
      <c r="E23" s="83">
        <f>C23*15</f>
        <v>11760.75</v>
      </c>
      <c r="F23" s="73">
        <v>1772.46</v>
      </c>
      <c r="G23" s="74">
        <f t="shared" si="0"/>
        <v>33509.79</v>
      </c>
    </row>
    <row r="24" spans="2:7" ht="15.75" thickBot="1">
      <c r="B24" s="95" t="s">
        <v>3</v>
      </c>
      <c r="C24" s="85">
        <v>345.39</v>
      </c>
      <c r="D24" s="86">
        <v>8634.75</v>
      </c>
      <c r="E24" s="83">
        <v>4317.38</v>
      </c>
      <c r="F24" s="73">
        <v>384.968</v>
      </c>
      <c r="G24" s="74">
        <f t="shared" si="0"/>
        <v>12567.162</v>
      </c>
    </row>
    <row r="25" spans="2:7" ht="15.75" thickBot="1">
      <c r="B25" s="95" t="s">
        <v>100</v>
      </c>
      <c r="C25" s="85">
        <v>784.05</v>
      </c>
      <c r="D25" s="86">
        <v>19601.25</v>
      </c>
      <c r="E25" s="83">
        <v>9800.63</v>
      </c>
      <c r="F25" s="73">
        <v>1341.91</v>
      </c>
      <c r="G25" s="74">
        <f t="shared" si="0"/>
        <v>28059.969999999998</v>
      </c>
    </row>
    <row r="26" spans="2:7" ht="15.75" thickBot="1">
      <c r="B26" s="87" t="s">
        <v>101</v>
      </c>
      <c r="C26" s="88"/>
      <c r="D26" s="89">
        <f>SUM(D18:D25)</f>
        <v>233606.25</v>
      </c>
      <c r="E26" s="89">
        <f>SUM(E18:E25)</f>
        <v>116787.64000000001</v>
      </c>
      <c r="F26" s="89">
        <f>SUM(F18:F25)</f>
        <v>21776.248</v>
      </c>
      <c r="G26" s="89">
        <f>SUM(G18:G25)</f>
        <v>328617.642</v>
      </c>
    </row>
    <row r="27" spans="2:7" ht="15.75" thickTop="1">
      <c r="B27" s="91"/>
      <c r="C27" s="91"/>
      <c r="D27" s="91"/>
      <c r="E27" s="91"/>
      <c r="F27" s="91"/>
      <c r="G27" s="91"/>
    </row>
    <row r="28" spans="2:7" ht="15">
      <c r="B28" s="96" t="s">
        <v>102</v>
      </c>
      <c r="C28" s="91"/>
      <c r="D28" s="92">
        <f>D14+D26</f>
        <v>284040.65</v>
      </c>
      <c r="E28" s="92">
        <f>E14+E26</f>
        <v>142004.84000000003</v>
      </c>
      <c r="F28" s="92">
        <f>F14+F26</f>
        <v>24908.118</v>
      </c>
      <c r="G28" s="92">
        <f>G14+G26</f>
        <v>401137.372</v>
      </c>
    </row>
  </sheetData>
  <sheetProtection/>
  <mergeCells count="2">
    <mergeCell ref="B1:N3"/>
    <mergeCell ref="C4:L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32">
      <selection activeCell="G10" sqref="G10:G24"/>
    </sheetView>
  </sheetViews>
  <sheetFormatPr defaultColWidth="11.57421875" defaultRowHeight="15"/>
  <cols>
    <col min="1" max="1" width="7.57421875" style="36" bestFit="1" customWidth="1"/>
    <col min="2" max="2" width="29.140625" style="36" customWidth="1"/>
    <col min="3" max="3" width="9.28125" style="36" bestFit="1" customWidth="1"/>
    <col min="4" max="4" width="9.57421875" style="36" bestFit="1" customWidth="1"/>
    <col min="5" max="5" width="8.7109375" style="36" bestFit="1" customWidth="1"/>
    <col min="6" max="7" width="12.57421875" style="36" bestFit="1" customWidth="1"/>
    <col min="8" max="8" width="11.28125" style="36" bestFit="1" customWidth="1"/>
    <col min="9" max="9" width="10.421875" style="36" bestFit="1" customWidth="1"/>
    <col min="10" max="10" width="17.421875" style="36" customWidth="1"/>
    <col min="11" max="11" width="12.28125" style="36" bestFit="1" customWidth="1"/>
    <col min="12" max="12" width="11.7109375" style="36" bestFit="1" customWidth="1"/>
    <col min="13" max="13" width="10.28125" style="36" bestFit="1" customWidth="1"/>
    <col min="14" max="14" width="10.421875" style="36" bestFit="1" customWidth="1"/>
    <col min="15" max="16" width="11.28125" style="36" bestFit="1" customWidth="1"/>
    <col min="17" max="17" width="12.28125" style="36" bestFit="1" customWidth="1"/>
    <col min="18" max="18" width="11.7109375" style="36" bestFit="1" customWidth="1"/>
    <col min="19" max="16384" width="11.57421875" style="36" customWidth="1"/>
  </cols>
  <sheetData>
    <row r="1" spans="2:13" ht="18.75">
      <c r="B1" s="37"/>
      <c r="C1" s="144" t="s">
        <v>50</v>
      </c>
      <c r="D1" s="144"/>
      <c r="E1" s="144"/>
      <c r="F1" s="144"/>
      <c r="G1" s="144"/>
      <c r="H1" s="144"/>
      <c r="I1" s="144"/>
      <c r="J1" s="144"/>
      <c r="K1" s="144"/>
      <c r="L1" s="144"/>
      <c r="M1" s="37"/>
    </row>
    <row r="2" spans="2:13" ht="18.75">
      <c r="B2" s="37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25"/>
    </row>
    <row r="3" spans="2:13" ht="18.75">
      <c r="B3" s="37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5"/>
    </row>
    <row r="4" spans="2:13" ht="18.75">
      <c r="B4" s="25"/>
      <c r="C4" s="25"/>
      <c r="D4" s="26"/>
      <c r="E4" s="26"/>
      <c r="F4" s="26"/>
      <c r="G4" s="26"/>
      <c r="H4" s="26"/>
      <c r="I4" s="26"/>
      <c r="J4" s="25"/>
      <c r="K4" s="25"/>
      <c r="L4" s="25"/>
      <c r="M4" s="25"/>
    </row>
    <row r="5" spans="2:13" ht="17.25">
      <c r="B5" s="38"/>
      <c r="C5" s="38"/>
      <c r="D5" s="145" t="s">
        <v>51</v>
      </c>
      <c r="E5" s="145"/>
      <c r="F5" s="145"/>
      <c r="G5" s="145"/>
      <c r="H5" s="145"/>
      <c r="I5" s="145"/>
      <c r="J5" s="145"/>
      <c r="K5" s="145"/>
      <c r="L5" s="145"/>
      <c r="M5" s="39"/>
    </row>
    <row r="6" spans="2:13" ht="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5" ht="15">
      <c r="A7" s="25"/>
      <c r="B7" s="29" t="s">
        <v>53</v>
      </c>
      <c r="C7" s="25"/>
      <c r="D7" s="25"/>
      <c r="E7" s="40"/>
      <c r="F7" s="25"/>
      <c r="O7" s="41"/>
    </row>
    <row r="8" spans="1:15" ht="15.75" thickBot="1">
      <c r="A8" s="25"/>
      <c r="B8" s="25"/>
      <c r="C8" s="25"/>
      <c r="D8" s="25"/>
      <c r="E8" s="40"/>
      <c r="F8" s="25"/>
      <c r="O8" s="41"/>
    </row>
    <row r="9" spans="1:17" s="55" customFormat="1" ht="36.75" customHeight="1" thickBot="1">
      <c r="A9" s="51" t="s">
        <v>8</v>
      </c>
      <c r="B9" s="51" t="s">
        <v>9</v>
      </c>
      <c r="C9" s="51" t="s">
        <v>10</v>
      </c>
      <c r="D9" s="51" t="s">
        <v>11</v>
      </c>
      <c r="E9" s="51" t="s">
        <v>12</v>
      </c>
      <c r="F9" s="52" t="s">
        <v>31</v>
      </c>
      <c r="G9" s="53" t="s">
        <v>32</v>
      </c>
      <c r="H9" s="53" t="s">
        <v>33</v>
      </c>
      <c r="I9" s="53" t="s">
        <v>45</v>
      </c>
      <c r="J9" s="53" t="s">
        <v>46</v>
      </c>
      <c r="K9" s="53" t="s">
        <v>47</v>
      </c>
      <c r="L9" s="53" t="s">
        <v>43</v>
      </c>
      <c r="M9" s="53" t="s">
        <v>44</v>
      </c>
      <c r="N9" s="53" t="s">
        <v>48</v>
      </c>
      <c r="O9" s="54" t="s">
        <v>34</v>
      </c>
      <c r="P9" s="54" t="s">
        <v>35</v>
      </c>
      <c r="Q9" s="54" t="s">
        <v>36</v>
      </c>
    </row>
    <row r="10" spans="1:17" ht="15.75" thickBot="1">
      <c r="A10" s="42" t="s">
        <v>13</v>
      </c>
      <c r="B10" s="42" t="s">
        <v>14</v>
      </c>
      <c r="C10" s="56">
        <v>41395</v>
      </c>
      <c r="D10" s="44">
        <v>92960.52</v>
      </c>
      <c r="E10" s="42">
        <f aca="true" t="shared" si="0" ref="E10:E24">D10/30</f>
        <v>3098.684</v>
      </c>
      <c r="F10" s="45">
        <f aca="true" t="shared" si="1" ref="F10:F24">E10*15</f>
        <v>46480.26</v>
      </c>
      <c r="G10" s="42">
        <f>F10</f>
        <v>46480.26</v>
      </c>
      <c r="H10" s="44">
        <v>12548.762</v>
      </c>
      <c r="I10" s="42">
        <v>182.21</v>
      </c>
      <c r="J10" s="42">
        <v>121.45</v>
      </c>
      <c r="K10" s="42">
        <v>182.18</v>
      </c>
      <c r="L10" s="42">
        <v>303.63</v>
      </c>
      <c r="M10" s="42"/>
      <c r="N10" s="42">
        <f>I10+J10+K10+L10</f>
        <v>789.47</v>
      </c>
      <c r="O10" s="46">
        <v>0</v>
      </c>
      <c r="P10" s="47">
        <f>H10+N10+O10</f>
        <v>13338.232</v>
      </c>
      <c r="Q10" s="47">
        <f>G10-P10</f>
        <v>33142.028000000006</v>
      </c>
    </row>
    <row r="11" spans="1:17" ht="15.75" thickBot="1">
      <c r="A11" s="42" t="s">
        <v>15</v>
      </c>
      <c r="B11" s="42" t="s">
        <v>16</v>
      </c>
      <c r="C11" s="56">
        <v>41395</v>
      </c>
      <c r="D11" s="44">
        <v>36769.74</v>
      </c>
      <c r="E11" s="42">
        <f t="shared" si="0"/>
        <v>1225.658</v>
      </c>
      <c r="F11" s="45">
        <f t="shared" si="1"/>
        <v>18384.87</v>
      </c>
      <c r="G11" s="42">
        <f aca="true" t="shared" si="2" ref="G11:G24">F11</f>
        <v>18384.87</v>
      </c>
      <c r="H11" s="44">
        <v>3700.1429999999996</v>
      </c>
      <c r="I11" s="42">
        <v>64.75</v>
      </c>
      <c r="J11" s="42">
        <v>48.04</v>
      </c>
      <c r="K11" s="42">
        <v>72.06</v>
      </c>
      <c r="L11" s="42">
        <v>120.1</v>
      </c>
      <c r="M11" s="42"/>
      <c r="N11" s="42">
        <f aca="true" t="shared" si="3" ref="N11:N22">I11+J11+K11+L11</f>
        <v>304.95</v>
      </c>
      <c r="O11" s="46"/>
      <c r="P11" s="47">
        <f aca="true" t="shared" si="4" ref="P11:P24">H11+N11+O11</f>
        <v>4005.0929999999994</v>
      </c>
      <c r="Q11" s="47">
        <f aca="true" t="shared" si="5" ref="Q11:Q24">G11-P11</f>
        <v>14379.777</v>
      </c>
    </row>
    <row r="12" spans="1:17" ht="15.75" thickBot="1">
      <c r="A12" s="42" t="s">
        <v>18</v>
      </c>
      <c r="B12" s="42" t="s">
        <v>19</v>
      </c>
      <c r="C12" s="56">
        <v>36769</v>
      </c>
      <c r="D12" s="44">
        <v>36769.74</v>
      </c>
      <c r="E12" s="42">
        <f t="shared" si="0"/>
        <v>1225.658</v>
      </c>
      <c r="F12" s="45">
        <f t="shared" si="1"/>
        <v>18384.87</v>
      </c>
      <c r="G12" s="42">
        <f t="shared" si="2"/>
        <v>18384.87</v>
      </c>
      <c r="H12" s="44">
        <v>3700.1429999999996</v>
      </c>
      <c r="I12" s="42">
        <v>64.75</v>
      </c>
      <c r="J12" s="42">
        <v>48.04</v>
      </c>
      <c r="K12" s="42">
        <v>72.06</v>
      </c>
      <c r="L12" s="42">
        <v>120.1</v>
      </c>
      <c r="M12" s="42"/>
      <c r="N12" s="42">
        <f t="shared" si="3"/>
        <v>304.95</v>
      </c>
      <c r="O12" s="46">
        <v>0</v>
      </c>
      <c r="P12" s="47">
        <f t="shared" si="4"/>
        <v>4005.0929999999994</v>
      </c>
      <c r="Q12" s="47">
        <f t="shared" si="5"/>
        <v>14379.777</v>
      </c>
    </row>
    <row r="13" spans="1:17" ht="15.75" thickBot="1">
      <c r="A13" s="42" t="s">
        <v>20</v>
      </c>
      <c r="B13" s="42" t="s">
        <v>0</v>
      </c>
      <c r="C13" s="56">
        <v>41395</v>
      </c>
      <c r="D13" s="44">
        <v>36769.74</v>
      </c>
      <c r="E13" s="42">
        <f t="shared" si="0"/>
        <v>1225.658</v>
      </c>
      <c r="F13" s="45">
        <f t="shared" si="1"/>
        <v>18384.87</v>
      </c>
      <c r="G13" s="42">
        <f t="shared" si="2"/>
        <v>18384.87</v>
      </c>
      <c r="H13" s="44">
        <v>3700.1429999999996</v>
      </c>
      <c r="I13" s="42">
        <v>64.75</v>
      </c>
      <c r="J13" s="42">
        <v>48.04</v>
      </c>
      <c r="K13" s="42">
        <v>72.06</v>
      </c>
      <c r="L13" s="42">
        <v>120.1</v>
      </c>
      <c r="M13" s="42"/>
      <c r="N13" s="42">
        <f t="shared" si="3"/>
        <v>304.95</v>
      </c>
      <c r="O13" s="46">
        <v>10000</v>
      </c>
      <c r="P13" s="47">
        <f t="shared" si="4"/>
        <v>14005.092999999999</v>
      </c>
      <c r="Q13" s="47">
        <f t="shared" si="5"/>
        <v>4379.777</v>
      </c>
    </row>
    <row r="14" spans="1:17" ht="15.75" thickBot="1">
      <c r="A14" s="42" t="s">
        <v>21</v>
      </c>
      <c r="B14" s="42" t="s">
        <v>22</v>
      </c>
      <c r="C14" s="56">
        <v>41501</v>
      </c>
      <c r="D14" s="44">
        <v>15217.24</v>
      </c>
      <c r="E14" s="42">
        <f t="shared" si="0"/>
        <v>507.24133333333333</v>
      </c>
      <c r="F14" s="45">
        <f t="shared" si="1"/>
        <v>7608.62</v>
      </c>
      <c r="G14" s="42">
        <f t="shared" si="2"/>
        <v>7608.62</v>
      </c>
      <c r="H14" s="44">
        <v>1078.012056</v>
      </c>
      <c r="I14" s="42">
        <v>19.7</v>
      </c>
      <c r="J14" s="42">
        <v>19.88</v>
      </c>
      <c r="K14" s="42">
        <v>29.82</v>
      </c>
      <c r="L14" s="42">
        <v>49.7</v>
      </c>
      <c r="M14" s="42"/>
      <c r="N14" s="42">
        <f t="shared" si="3"/>
        <v>119.10000000000001</v>
      </c>
      <c r="O14" s="46"/>
      <c r="P14" s="47">
        <f t="shared" si="4"/>
        <v>1197.112056</v>
      </c>
      <c r="Q14" s="47">
        <f t="shared" si="5"/>
        <v>6411.507944</v>
      </c>
    </row>
    <row r="15" spans="1:17" ht="15.75" thickBot="1">
      <c r="A15" s="42" t="s">
        <v>23</v>
      </c>
      <c r="B15" s="42" t="s">
        <v>1</v>
      </c>
      <c r="C15" s="56">
        <v>41348</v>
      </c>
      <c r="D15" s="44">
        <v>23521.38</v>
      </c>
      <c r="E15" s="42">
        <f t="shared" si="0"/>
        <v>784.046</v>
      </c>
      <c r="F15" s="45">
        <f t="shared" si="1"/>
        <v>11760.69</v>
      </c>
      <c r="G15" s="42">
        <f t="shared" si="2"/>
        <v>11760.69</v>
      </c>
      <c r="H15" s="44">
        <v>1997.4264960000003</v>
      </c>
      <c r="I15" s="42">
        <v>37.06</v>
      </c>
      <c r="J15" s="42">
        <v>30.73</v>
      </c>
      <c r="K15" s="42">
        <v>46.1</v>
      </c>
      <c r="L15" s="42">
        <v>76.83</v>
      </c>
      <c r="M15" s="42"/>
      <c r="N15" s="42">
        <f t="shared" si="3"/>
        <v>190.72000000000003</v>
      </c>
      <c r="O15" s="46"/>
      <c r="P15" s="47">
        <f t="shared" si="4"/>
        <v>2188.1464960000003</v>
      </c>
      <c r="Q15" s="47">
        <f t="shared" si="5"/>
        <v>9572.543504000001</v>
      </c>
    </row>
    <row r="16" spans="1:17" ht="15.75" thickBot="1">
      <c r="A16" s="42" t="s">
        <v>25</v>
      </c>
      <c r="B16" s="42" t="s">
        <v>2</v>
      </c>
      <c r="C16" s="56">
        <v>41654</v>
      </c>
      <c r="D16" s="44">
        <v>36769.74</v>
      </c>
      <c r="E16" s="42">
        <f t="shared" si="0"/>
        <v>1225.658</v>
      </c>
      <c r="F16" s="45">
        <f t="shared" si="1"/>
        <v>18384.87</v>
      </c>
      <c r="G16" s="42">
        <f t="shared" si="2"/>
        <v>18384.87</v>
      </c>
      <c r="H16" s="44">
        <v>3700.1429999999996</v>
      </c>
      <c r="I16" s="42">
        <v>0</v>
      </c>
      <c r="J16" s="42">
        <v>0</v>
      </c>
      <c r="K16" s="42">
        <v>0</v>
      </c>
      <c r="L16" s="42">
        <v>0</v>
      </c>
      <c r="M16" s="42"/>
      <c r="N16" s="42">
        <f t="shared" si="3"/>
        <v>0</v>
      </c>
      <c r="O16" s="46"/>
      <c r="P16" s="47">
        <f t="shared" si="4"/>
        <v>3700.1429999999996</v>
      </c>
      <c r="Q16" s="47">
        <f t="shared" si="5"/>
        <v>14684.726999999999</v>
      </c>
    </row>
    <row r="17" spans="1:17" ht="15.75" thickBot="1">
      <c r="A17" s="42" t="s">
        <v>26</v>
      </c>
      <c r="B17" s="42" t="s">
        <v>27</v>
      </c>
      <c r="C17" s="56">
        <v>41671</v>
      </c>
      <c r="D17" s="44">
        <v>23521.38</v>
      </c>
      <c r="E17" s="42">
        <f t="shared" si="0"/>
        <v>784.046</v>
      </c>
      <c r="F17" s="45">
        <f t="shared" si="1"/>
        <v>11760.69</v>
      </c>
      <c r="G17" s="42">
        <f t="shared" si="2"/>
        <v>11760.69</v>
      </c>
      <c r="H17" s="44">
        <v>1997.4264960000003</v>
      </c>
      <c r="I17" s="42">
        <v>0</v>
      </c>
      <c r="J17" s="42">
        <v>0</v>
      </c>
      <c r="K17" s="42">
        <v>0</v>
      </c>
      <c r="L17" s="42">
        <v>0</v>
      </c>
      <c r="M17" s="42"/>
      <c r="N17" s="42">
        <f t="shared" si="3"/>
        <v>0</v>
      </c>
      <c r="O17" s="46"/>
      <c r="P17" s="47">
        <f t="shared" si="4"/>
        <v>1997.4264960000003</v>
      </c>
      <c r="Q17" s="47">
        <f t="shared" si="5"/>
        <v>9763.263504</v>
      </c>
    </row>
    <row r="18" spans="1:17" ht="15.75" thickBot="1">
      <c r="A18" s="42" t="s">
        <v>28</v>
      </c>
      <c r="B18" s="42" t="s">
        <v>29</v>
      </c>
      <c r="C18" s="56">
        <v>41852</v>
      </c>
      <c r="D18" s="44">
        <v>15217.24</v>
      </c>
      <c r="E18" s="42">
        <f t="shared" si="0"/>
        <v>507.24133333333333</v>
      </c>
      <c r="F18" s="45">
        <f t="shared" si="1"/>
        <v>7608.62</v>
      </c>
      <c r="G18" s="42">
        <f t="shared" si="2"/>
        <v>7608.62</v>
      </c>
      <c r="H18" s="44">
        <v>1078.012056</v>
      </c>
      <c r="I18" s="42">
        <v>19.7</v>
      </c>
      <c r="J18" s="42">
        <v>19.88</v>
      </c>
      <c r="K18" s="42">
        <v>29.82</v>
      </c>
      <c r="L18" s="42">
        <v>49.7</v>
      </c>
      <c r="M18" s="42"/>
      <c r="N18" s="42">
        <f t="shared" si="3"/>
        <v>119.10000000000001</v>
      </c>
      <c r="O18" s="46"/>
      <c r="P18" s="47">
        <f t="shared" si="4"/>
        <v>1197.112056</v>
      </c>
      <c r="Q18" s="47">
        <f t="shared" si="5"/>
        <v>6411.507944</v>
      </c>
    </row>
    <row r="19" spans="1:17" ht="15.75" thickBot="1">
      <c r="A19" s="42" t="s">
        <v>30</v>
      </c>
      <c r="B19" s="42" t="s">
        <v>3</v>
      </c>
      <c r="C19" s="56">
        <v>41872</v>
      </c>
      <c r="D19" s="44">
        <v>10361.84</v>
      </c>
      <c r="E19" s="42">
        <f t="shared" si="0"/>
        <v>345.3946666666667</v>
      </c>
      <c r="F19" s="45">
        <f t="shared" si="1"/>
        <v>5180.92</v>
      </c>
      <c r="G19" s="42">
        <f t="shared" si="2"/>
        <v>5180.92</v>
      </c>
      <c r="H19" s="44">
        <v>559.4553360000001</v>
      </c>
      <c r="I19" s="42">
        <v>9.55</v>
      </c>
      <c r="J19" s="42">
        <v>13.54</v>
      </c>
      <c r="K19" s="42">
        <v>20.31</v>
      </c>
      <c r="L19" s="42">
        <v>33.84</v>
      </c>
      <c r="M19" s="42"/>
      <c r="N19" s="42">
        <f t="shared" si="3"/>
        <v>77.24000000000001</v>
      </c>
      <c r="O19" s="46"/>
      <c r="P19" s="47">
        <f t="shared" si="4"/>
        <v>636.6953360000001</v>
      </c>
      <c r="Q19" s="47">
        <f t="shared" si="5"/>
        <v>4544.224664</v>
      </c>
    </row>
    <row r="20" spans="1:17" ht="15.75" thickBot="1">
      <c r="A20" s="42" t="s">
        <v>37</v>
      </c>
      <c r="B20" s="42" t="s">
        <v>5</v>
      </c>
      <c r="C20" s="56">
        <v>42005</v>
      </c>
      <c r="D20" s="44">
        <f>25000</f>
        <v>25000</v>
      </c>
      <c r="E20" s="42">
        <f t="shared" si="0"/>
        <v>833.3333333333334</v>
      </c>
      <c r="F20" s="45">
        <f t="shared" si="1"/>
        <v>12500</v>
      </c>
      <c r="G20" s="42">
        <f t="shared" si="2"/>
        <v>12500</v>
      </c>
      <c r="H20" s="44">
        <v>2171.3122080000003</v>
      </c>
      <c r="I20" s="42">
        <v>0</v>
      </c>
      <c r="J20" s="42">
        <v>0</v>
      </c>
      <c r="K20" s="42">
        <v>0</v>
      </c>
      <c r="L20" s="42">
        <v>0</v>
      </c>
      <c r="M20" s="42"/>
      <c r="N20" s="42">
        <f t="shared" si="3"/>
        <v>0</v>
      </c>
      <c r="O20" s="46"/>
      <c r="P20" s="47">
        <f t="shared" si="4"/>
        <v>2171.3122080000003</v>
      </c>
      <c r="Q20" s="47">
        <f t="shared" si="5"/>
        <v>10328.687792</v>
      </c>
    </row>
    <row r="21" spans="1:17" ht="15.75" thickBot="1">
      <c r="A21" s="42" t="s">
        <v>38</v>
      </c>
      <c r="B21" s="42" t="s">
        <v>49</v>
      </c>
      <c r="C21" s="56">
        <v>42005</v>
      </c>
      <c r="D21" s="44">
        <f>36769.74</f>
        <v>36769.74</v>
      </c>
      <c r="E21" s="42">
        <f t="shared" si="0"/>
        <v>1225.658</v>
      </c>
      <c r="F21" s="45">
        <f t="shared" si="1"/>
        <v>18384.87</v>
      </c>
      <c r="G21" s="42">
        <f t="shared" si="2"/>
        <v>18384.87</v>
      </c>
      <c r="H21" s="44">
        <v>3700.1520000000005</v>
      </c>
      <c r="I21" s="42">
        <v>0</v>
      </c>
      <c r="J21" s="42">
        <v>0</v>
      </c>
      <c r="K21" s="42">
        <v>0</v>
      </c>
      <c r="L21" s="42">
        <v>0</v>
      </c>
      <c r="M21" s="42"/>
      <c r="N21" s="42">
        <f t="shared" si="3"/>
        <v>0</v>
      </c>
      <c r="O21" s="46"/>
      <c r="P21" s="47">
        <f t="shared" si="4"/>
        <v>3700.1520000000005</v>
      </c>
      <c r="Q21" s="47">
        <f t="shared" si="5"/>
        <v>14684.717999999999</v>
      </c>
    </row>
    <row r="22" spans="1:17" ht="15.75" thickBot="1">
      <c r="A22" s="42" t="s">
        <v>39</v>
      </c>
      <c r="B22" s="42" t="s">
        <v>4</v>
      </c>
      <c r="C22" s="56">
        <v>42005</v>
      </c>
      <c r="D22" s="44">
        <f>23521.38</f>
        <v>23521.38</v>
      </c>
      <c r="E22" s="42">
        <f t="shared" si="0"/>
        <v>784.046</v>
      </c>
      <c r="F22" s="45">
        <f t="shared" si="1"/>
        <v>11760.69</v>
      </c>
      <c r="G22" s="42">
        <f t="shared" si="2"/>
        <v>11760.69</v>
      </c>
      <c r="H22" s="44">
        <v>1997.4264960000003</v>
      </c>
      <c r="I22" s="42">
        <v>0</v>
      </c>
      <c r="J22" s="42">
        <v>0</v>
      </c>
      <c r="K22" s="42">
        <v>0</v>
      </c>
      <c r="L22" s="42">
        <v>0</v>
      </c>
      <c r="M22" s="42"/>
      <c r="N22" s="42">
        <f t="shared" si="3"/>
        <v>0</v>
      </c>
      <c r="O22" s="46"/>
      <c r="P22" s="47">
        <f t="shared" si="4"/>
        <v>1997.4264960000003</v>
      </c>
      <c r="Q22" s="47">
        <f t="shared" si="5"/>
        <v>9763.263504</v>
      </c>
    </row>
    <row r="23" spans="1:17" ht="15.75" thickBot="1">
      <c r="A23" s="42" t="s">
        <v>41</v>
      </c>
      <c r="B23" s="42" t="s">
        <v>7</v>
      </c>
      <c r="C23" s="43" t="s">
        <v>58</v>
      </c>
      <c r="D23" s="44">
        <v>15217.24</v>
      </c>
      <c r="E23" s="42">
        <f t="shared" si="0"/>
        <v>507.24133333333333</v>
      </c>
      <c r="F23" s="45">
        <f t="shared" si="1"/>
        <v>7608.62</v>
      </c>
      <c r="G23" s="42">
        <f t="shared" si="2"/>
        <v>7608.62</v>
      </c>
      <c r="H23" s="44">
        <v>1078.012056</v>
      </c>
      <c r="I23" s="42">
        <v>19.7</v>
      </c>
      <c r="J23" s="42">
        <v>19.88</v>
      </c>
      <c r="K23" s="42">
        <v>29.82</v>
      </c>
      <c r="L23" s="42">
        <v>49.7</v>
      </c>
      <c r="M23" s="42"/>
      <c r="N23" s="42">
        <f>I23+J23+K23+L23</f>
        <v>119.10000000000001</v>
      </c>
      <c r="O23" s="46"/>
      <c r="P23" s="47">
        <f t="shared" si="4"/>
        <v>1197.112056</v>
      </c>
      <c r="Q23" s="47">
        <f t="shared" si="5"/>
        <v>6411.507944</v>
      </c>
    </row>
    <row r="24" spans="1:17" ht="15.75" thickBot="1">
      <c r="A24" s="42" t="s">
        <v>40</v>
      </c>
      <c r="B24" s="42" t="s">
        <v>6</v>
      </c>
      <c r="C24" s="43" t="s">
        <v>58</v>
      </c>
      <c r="D24" s="44">
        <v>15217.24</v>
      </c>
      <c r="E24" s="42">
        <f t="shared" si="0"/>
        <v>507.24133333333333</v>
      </c>
      <c r="F24" s="44">
        <f t="shared" si="1"/>
        <v>7608.62</v>
      </c>
      <c r="G24" s="42">
        <f t="shared" si="2"/>
        <v>7608.62</v>
      </c>
      <c r="H24" s="44">
        <v>1078.012056</v>
      </c>
      <c r="I24" s="42">
        <v>19.7</v>
      </c>
      <c r="J24" s="42">
        <v>19.88</v>
      </c>
      <c r="K24" s="42">
        <v>29.82</v>
      </c>
      <c r="L24" s="42">
        <v>49.7</v>
      </c>
      <c r="M24" s="42"/>
      <c r="N24" s="42">
        <f>I24+J24+K24+L24</f>
        <v>119.10000000000001</v>
      </c>
      <c r="O24" s="46"/>
      <c r="P24" s="47">
        <f t="shared" si="4"/>
        <v>1197.112056</v>
      </c>
      <c r="Q24" s="47">
        <f t="shared" si="5"/>
        <v>6411.507944</v>
      </c>
    </row>
    <row r="25" spans="5:17" ht="15.75" thickBot="1">
      <c r="E25" s="48"/>
      <c r="F25" s="49">
        <f>SUM(F10:F24)</f>
        <v>221802.08</v>
      </c>
      <c r="G25" s="49">
        <f aca="true" t="shared" si="6" ref="G25:Q25">SUM(G10:G24)</f>
        <v>221802.08</v>
      </c>
      <c r="H25" s="49">
        <f t="shared" si="6"/>
        <v>44084.581256000005</v>
      </c>
      <c r="I25" s="49">
        <f t="shared" si="6"/>
        <v>501.87</v>
      </c>
      <c r="J25" s="49">
        <f t="shared" si="6"/>
        <v>389.36</v>
      </c>
      <c r="K25" s="49">
        <f t="shared" si="6"/>
        <v>584.0500000000001</v>
      </c>
      <c r="L25" s="49">
        <f t="shared" si="6"/>
        <v>973.4000000000003</v>
      </c>
      <c r="M25" s="49"/>
      <c r="N25" s="49">
        <f t="shared" si="6"/>
        <v>2448.6800000000003</v>
      </c>
      <c r="O25" s="49">
        <f t="shared" si="6"/>
        <v>10000</v>
      </c>
      <c r="P25" s="49">
        <f t="shared" si="6"/>
        <v>56533.26125599999</v>
      </c>
      <c r="Q25" s="49">
        <f t="shared" si="6"/>
        <v>165268.81874400002</v>
      </c>
    </row>
    <row r="26" spans="5:15" ht="15.75" thickTop="1">
      <c r="E26" s="48"/>
      <c r="O26" s="41"/>
    </row>
    <row r="27" spans="5:14" ht="15">
      <c r="E27" s="48"/>
      <c r="G27" s="143"/>
      <c r="H27" s="143"/>
      <c r="I27" s="143"/>
      <c r="J27" s="143"/>
      <c r="N27" s="48"/>
    </row>
    <row r="28" ht="15">
      <c r="E28" s="48"/>
    </row>
    <row r="29" ht="15">
      <c r="E29" s="48"/>
    </row>
    <row r="30" spans="5:15" ht="15">
      <c r="E30" s="48"/>
      <c r="G30" s="143"/>
      <c r="H30" s="143"/>
      <c r="I30" s="143"/>
      <c r="J30" s="143"/>
      <c r="L30" s="48"/>
      <c r="M30" s="48"/>
      <c r="N30" s="48"/>
      <c r="O30" s="48"/>
    </row>
    <row r="31" spans="5:15" ht="15">
      <c r="E31" s="48"/>
      <c r="G31" s="143"/>
      <c r="H31" s="143"/>
      <c r="I31" s="143"/>
      <c r="J31" s="143"/>
      <c r="L31" s="143"/>
      <c r="M31" s="143"/>
      <c r="N31" s="143"/>
      <c r="O31" s="143"/>
    </row>
    <row r="32" spans="1:15" ht="15">
      <c r="A32" s="25"/>
      <c r="B32" s="48"/>
      <c r="C32" s="25"/>
      <c r="D32" s="25"/>
      <c r="E32" s="40"/>
      <c r="F32" s="25"/>
      <c r="O32" s="41"/>
    </row>
    <row r="33" spans="1:15" ht="15">
      <c r="A33" s="25"/>
      <c r="B33" s="29" t="s">
        <v>54</v>
      </c>
      <c r="C33" s="25"/>
      <c r="D33" s="25"/>
      <c r="E33" s="40"/>
      <c r="F33" s="25"/>
      <c r="O33" s="41"/>
    </row>
    <row r="34" spans="1:15" ht="15.75" thickBot="1">
      <c r="A34" s="25"/>
      <c r="B34" s="25"/>
      <c r="C34" s="25"/>
      <c r="D34" s="25"/>
      <c r="E34" s="40"/>
      <c r="F34" s="25"/>
      <c r="O34" s="41"/>
    </row>
    <row r="35" spans="1:17" s="55" customFormat="1" ht="30" customHeight="1" thickBot="1">
      <c r="A35" s="51" t="s">
        <v>8</v>
      </c>
      <c r="B35" s="51" t="s">
        <v>9</v>
      </c>
      <c r="C35" s="51" t="s">
        <v>10</v>
      </c>
      <c r="D35" s="51" t="s">
        <v>11</v>
      </c>
      <c r="E35" s="51" t="s">
        <v>12</v>
      </c>
      <c r="F35" s="52" t="s">
        <v>31</v>
      </c>
      <c r="G35" s="53" t="s">
        <v>32</v>
      </c>
      <c r="H35" s="53" t="s">
        <v>33</v>
      </c>
      <c r="I35" s="53" t="s">
        <v>45</v>
      </c>
      <c r="J35" s="53" t="s">
        <v>46</v>
      </c>
      <c r="K35" s="53" t="s">
        <v>47</v>
      </c>
      <c r="L35" s="53" t="s">
        <v>43</v>
      </c>
      <c r="M35" s="53" t="s">
        <v>44</v>
      </c>
      <c r="N35" s="53" t="s">
        <v>48</v>
      </c>
      <c r="O35" s="54" t="s">
        <v>34</v>
      </c>
      <c r="P35" s="54" t="s">
        <v>35</v>
      </c>
      <c r="Q35" s="54" t="s">
        <v>36</v>
      </c>
    </row>
    <row r="36" spans="1:17" ht="15.75" thickBot="1">
      <c r="A36" s="42" t="s">
        <v>13</v>
      </c>
      <c r="B36" s="42" t="s">
        <v>14</v>
      </c>
      <c r="C36" s="56">
        <v>41395</v>
      </c>
      <c r="D36" s="44">
        <v>92960.52</v>
      </c>
      <c r="E36" s="42">
        <f aca="true" t="shared" si="7" ref="E36:E50">D36/30</f>
        <v>3098.684</v>
      </c>
      <c r="F36" s="45">
        <f aca="true" t="shared" si="8" ref="F36:F50">E36*15</f>
        <v>46480.26</v>
      </c>
      <c r="G36" s="42">
        <f>F36</f>
        <v>46480.26</v>
      </c>
      <c r="H36" s="44">
        <v>12548.762</v>
      </c>
      <c r="I36" s="42">
        <v>182.21</v>
      </c>
      <c r="J36" s="42">
        <v>121.45</v>
      </c>
      <c r="K36" s="42">
        <v>182.18</v>
      </c>
      <c r="L36" s="42">
        <v>303.63</v>
      </c>
      <c r="M36" s="42">
        <f>546.54*2</f>
        <v>1093.08</v>
      </c>
      <c r="N36" s="42">
        <f>I36+J36+K36+L36+M36</f>
        <v>1882.55</v>
      </c>
      <c r="O36" s="46">
        <v>0</v>
      </c>
      <c r="P36" s="47">
        <f>H36+N36+O36</f>
        <v>14431.312</v>
      </c>
      <c r="Q36" s="47">
        <f>G36-P36</f>
        <v>32048.948000000004</v>
      </c>
    </row>
    <row r="37" spans="1:17" ht="15.75" thickBot="1">
      <c r="A37" s="42" t="s">
        <v>15</v>
      </c>
      <c r="B37" s="42" t="s">
        <v>16</v>
      </c>
      <c r="C37" s="56">
        <v>41395</v>
      </c>
      <c r="D37" s="44">
        <v>36769.74</v>
      </c>
      <c r="E37" s="42">
        <f t="shared" si="7"/>
        <v>1225.658</v>
      </c>
      <c r="F37" s="45">
        <f t="shared" si="8"/>
        <v>18384.87</v>
      </c>
      <c r="G37" s="42">
        <f aca="true" t="shared" si="9" ref="G37:G50">F37</f>
        <v>18384.87</v>
      </c>
      <c r="H37" s="44">
        <v>3700.1429999999996</v>
      </c>
      <c r="I37" s="42">
        <v>64.75</v>
      </c>
      <c r="J37" s="42">
        <v>48.04</v>
      </c>
      <c r="K37" s="42">
        <v>72.06</v>
      </c>
      <c r="L37" s="42">
        <v>120.1</v>
      </c>
      <c r="M37" s="42">
        <f>216.18*2</f>
        <v>432.36</v>
      </c>
      <c r="N37" s="42">
        <f aca="true" t="shared" si="10" ref="N37:N50">I37+J37+K37+L37+M37</f>
        <v>737.31</v>
      </c>
      <c r="O37" s="46"/>
      <c r="P37" s="47">
        <f aca="true" t="shared" si="11" ref="P37:P50">H37+N37+O37</f>
        <v>4437.4529999999995</v>
      </c>
      <c r="Q37" s="47">
        <f aca="true" t="shared" si="12" ref="Q37:Q50">G37-P37</f>
        <v>13947.417</v>
      </c>
    </row>
    <row r="38" spans="1:17" ht="15.75" thickBot="1">
      <c r="A38" s="42" t="s">
        <v>18</v>
      </c>
      <c r="B38" s="42" t="s">
        <v>19</v>
      </c>
      <c r="C38" s="56">
        <v>36769</v>
      </c>
      <c r="D38" s="44">
        <v>36769.74</v>
      </c>
      <c r="E38" s="42">
        <f t="shared" si="7"/>
        <v>1225.658</v>
      </c>
      <c r="F38" s="45">
        <f t="shared" si="8"/>
        <v>18384.87</v>
      </c>
      <c r="G38" s="42">
        <f t="shared" si="9"/>
        <v>18384.87</v>
      </c>
      <c r="H38" s="44">
        <v>3700.1429999999996</v>
      </c>
      <c r="I38" s="42">
        <v>64.75</v>
      </c>
      <c r="J38" s="42">
        <v>48.04</v>
      </c>
      <c r="K38" s="42">
        <v>72.06</v>
      </c>
      <c r="L38" s="42">
        <v>120.1</v>
      </c>
      <c r="M38" s="42">
        <f>216.18*2</f>
        <v>432.36</v>
      </c>
      <c r="N38" s="42">
        <f t="shared" si="10"/>
        <v>737.31</v>
      </c>
      <c r="O38" s="46">
        <v>0</v>
      </c>
      <c r="P38" s="47">
        <f t="shared" si="11"/>
        <v>4437.4529999999995</v>
      </c>
      <c r="Q38" s="47">
        <f t="shared" si="12"/>
        <v>13947.417</v>
      </c>
    </row>
    <row r="39" spans="1:17" ht="15.75" thickBot="1">
      <c r="A39" s="42" t="s">
        <v>20</v>
      </c>
      <c r="B39" s="42" t="s">
        <v>0</v>
      </c>
      <c r="C39" s="56">
        <v>41395</v>
      </c>
      <c r="D39" s="44">
        <v>36769.74</v>
      </c>
      <c r="E39" s="42">
        <f t="shared" si="7"/>
        <v>1225.658</v>
      </c>
      <c r="F39" s="45">
        <f t="shared" si="8"/>
        <v>18384.87</v>
      </c>
      <c r="G39" s="42">
        <f t="shared" si="9"/>
        <v>18384.87</v>
      </c>
      <c r="H39" s="44">
        <v>3700.1429999999996</v>
      </c>
      <c r="I39" s="42">
        <v>64.75</v>
      </c>
      <c r="J39" s="42">
        <v>48.04</v>
      </c>
      <c r="K39" s="42">
        <v>72.06</v>
      </c>
      <c r="L39" s="42">
        <v>120.1</v>
      </c>
      <c r="M39" s="42">
        <f>216.18*2</f>
        <v>432.36</v>
      </c>
      <c r="N39" s="42">
        <f t="shared" si="10"/>
        <v>737.31</v>
      </c>
      <c r="O39" s="46">
        <v>10000</v>
      </c>
      <c r="P39" s="47">
        <f t="shared" si="11"/>
        <v>14437.453</v>
      </c>
      <c r="Q39" s="47">
        <f t="shared" si="12"/>
        <v>3947.4169999999995</v>
      </c>
    </row>
    <row r="40" spans="1:17" ht="15.75" thickBot="1">
      <c r="A40" s="42" t="s">
        <v>21</v>
      </c>
      <c r="B40" s="42" t="s">
        <v>22</v>
      </c>
      <c r="C40" s="56">
        <v>41501</v>
      </c>
      <c r="D40" s="44">
        <v>15217.24</v>
      </c>
      <c r="E40" s="42">
        <f t="shared" si="7"/>
        <v>507.24133333333333</v>
      </c>
      <c r="F40" s="45">
        <f t="shared" si="8"/>
        <v>7608.62</v>
      </c>
      <c r="G40" s="42">
        <f t="shared" si="9"/>
        <v>7608.62</v>
      </c>
      <c r="H40" s="44">
        <v>1078.012056</v>
      </c>
      <c r="I40" s="42">
        <v>19.7</v>
      </c>
      <c r="J40" s="42">
        <v>19.88</v>
      </c>
      <c r="K40" s="42">
        <v>29.82</v>
      </c>
      <c r="L40" s="42">
        <v>49.7</v>
      </c>
      <c r="M40" s="42">
        <f>89.47*2</f>
        <v>178.94</v>
      </c>
      <c r="N40" s="42">
        <f t="shared" si="10"/>
        <v>298.04</v>
      </c>
      <c r="O40" s="46"/>
      <c r="P40" s="47">
        <f t="shared" si="11"/>
        <v>1376.052056</v>
      </c>
      <c r="Q40" s="47">
        <f t="shared" si="12"/>
        <v>6232.567944</v>
      </c>
    </row>
    <row r="41" spans="1:17" ht="15.75" thickBot="1">
      <c r="A41" s="42" t="s">
        <v>23</v>
      </c>
      <c r="B41" s="42" t="s">
        <v>1</v>
      </c>
      <c r="C41" s="56">
        <v>41348</v>
      </c>
      <c r="D41" s="44">
        <v>23521.38</v>
      </c>
      <c r="E41" s="42">
        <f t="shared" si="7"/>
        <v>784.046</v>
      </c>
      <c r="F41" s="45">
        <f t="shared" si="8"/>
        <v>11760.69</v>
      </c>
      <c r="G41" s="42">
        <f t="shared" si="9"/>
        <v>11760.69</v>
      </c>
      <c r="H41" s="44">
        <v>1997.4264960000003</v>
      </c>
      <c r="I41" s="42">
        <v>37.06</v>
      </c>
      <c r="J41" s="42">
        <v>30.73</v>
      </c>
      <c r="K41" s="42">
        <v>46.1</v>
      </c>
      <c r="L41" s="42">
        <v>76.83</v>
      </c>
      <c r="M41" s="42">
        <f>138.29*2</f>
        <v>276.58</v>
      </c>
      <c r="N41" s="42">
        <f t="shared" si="10"/>
        <v>467.3</v>
      </c>
      <c r="O41" s="46"/>
      <c r="P41" s="47">
        <f t="shared" si="11"/>
        <v>2464.726496</v>
      </c>
      <c r="Q41" s="47">
        <f t="shared" si="12"/>
        <v>9295.963504</v>
      </c>
    </row>
    <row r="42" spans="1:17" ht="15.75" thickBot="1">
      <c r="A42" s="42" t="s">
        <v>25</v>
      </c>
      <c r="B42" s="42" t="s">
        <v>2</v>
      </c>
      <c r="C42" s="56">
        <v>41654</v>
      </c>
      <c r="D42" s="44">
        <v>36769.74</v>
      </c>
      <c r="E42" s="42">
        <f t="shared" si="7"/>
        <v>1225.658</v>
      </c>
      <c r="F42" s="45">
        <f t="shared" si="8"/>
        <v>18384.87</v>
      </c>
      <c r="G42" s="42">
        <f t="shared" si="9"/>
        <v>18384.87</v>
      </c>
      <c r="H42" s="44">
        <v>3700.1429999999996</v>
      </c>
      <c r="I42" s="42">
        <v>0</v>
      </c>
      <c r="J42" s="42">
        <v>0</v>
      </c>
      <c r="K42" s="42">
        <v>0</v>
      </c>
      <c r="L42" s="42">
        <v>0</v>
      </c>
      <c r="M42" s="42"/>
      <c r="N42" s="42">
        <f t="shared" si="10"/>
        <v>0</v>
      </c>
      <c r="O42" s="46"/>
      <c r="P42" s="47">
        <f t="shared" si="11"/>
        <v>3700.1429999999996</v>
      </c>
      <c r="Q42" s="47">
        <f t="shared" si="12"/>
        <v>14684.726999999999</v>
      </c>
    </row>
    <row r="43" spans="1:17" ht="15.75" thickBot="1">
      <c r="A43" s="42" t="s">
        <v>26</v>
      </c>
      <c r="B43" s="42" t="s">
        <v>27</v>
      </c>
      <c r="C43" s="56">
        <v>41671</v>
      </c>
      <c r="D43" s="44">
        <v>23521.38</v>
      </c>
      <c r="E43" s="42">
        <f t="shared" si="7"/>
        <v>784.046</v>
      </c>
      <c r="F43" s="45">
        <f t="shared" si="8"/>
        <v>11760.69</v>
      </c>
      <c r="G43" s="42">
        <f t="shared" si="9"/>
        <v>11760.69</v>
      </c>
      <c r="H43" s="44">
        <v>1997.4264960000003</v>
      </c>
      <c r="I43" s="42">
        <v>0</v>
      </c>
      <c r="J43" s="42">
        <v>0</v>
      </c>
      <c r="K43" s="42">
        <v>0</v>
      </c>
      <c r="L43" s="42">
        <v>0</v>
      </c>
      <c r="M43" s="42"/>
      <c r="N43" s="42">
        <f t="shared" si="10"/>
        <v>0</v>
      </c>
      <c r="O43" s="46"/>
      <c r="P43" s="47">
        <f t="shared" si="11"/>
        <v>1997.4264960000003</v>
      </c>
      <c r="Q43" s="47">
        <f t="shared" si="12"/>
        <v>9763.263504</v>
      </c>
    </row>
    <row r="44" spans="1:17" ht="15.75" thickBot="1">
      <c r="A44" s="42" t="s">
        <v>28</v>
      </c>
      <c r="B44" s="42" t="s">
        <v>29</v>
      </c>
      <c r="C44" s="56">
        <v>41852</v>
      </c>
      <c r="D44" s="44">
        <v>15217.24</v>
      </c>
      <c r="E44" s="42">
        <f t="shared" si="7"/>
        <v>507.24133333333333</v>
      </c>
      <c r="F44" s="45">
        <f t="shared" si="8"/>
        <v>7608.62</v>
      </c>
      <c r="G44" s="42">
        <f t="shared" si="9"/>
        <v>7608.62</v>
      </c>
      <c r="H44" s="44">
        <v>1078.012056</v>
      </c>
      <c r="I44" s="42">
        <v>19.7</v>
      </c>
      <c r="J44" s="42">
        <v>19.88</v>
      </c>
      <c r="K44" s="42">
        <v>29.82</v>
      </c>
      <c r="L44" s="42">
        <v>49.7</v>
      </c>
      <c r="M44" s="42">
        <f>89.47*2</f>
        <v>178.94</v>
      </c>
      <c r="N44" s="42">
        <f t="shared" si="10"/>
        <v>298.04</v>
      </c>
      <c r="O44" s="46"/>
      <c r="P44" s="47">
        <f t="shared" si="11"/>
        <v>1376.052056</v>
      </c>
      <c r="Q44" s="47">
        <f t="shared" si="12"/>
        <v>6232.567944</v>
      </c>
    </row>
    <row r="45" spans="1:17" ht="15.75" thickBot="1">
      <c r="A45" s="42" t="s">
        <v>30</v>
      </c>
      <c r="B45" s="42" t="s">
        <v>3</v>
      </c>
      <c r="C45" s="56">
        <v>41872</v>
      </c>
      <c r="D45" s="44">
        <v>10361.84</v>
      </c>
      <c r="E45" s="42">
        <f t="shared" si="7"/>
        <v>345.3946666666667</v>
      </c>
      <c r="F45" s="45">
        <f t="shared" si="8"/>
        <v>5180.92</v>
      </c>
      <c r="G45" s="42">
        <f t="shared" si="9"/>
        <v>5180.92</v>
      </c>
      <c r="H45" s="44">
        <v>559.4553360000001</v>
      </c>
      <c r="I45" s="42">
        <v>9.55</v>
      </c>
      <c r="J45" s="42">
        <v>13.54</v>
      </c>
      <c r="K45" s="42">
        <v>20.31</v>
      </c>
      <c r="L45" s="42">
        <v>33.84</v>
      </c>
      <c r="M45" s="42">
        <f>60.92*2</f>
        <v>121.84</v>
      </c>
      <c r="N45" s="42">
        <f t="shared" si="10"/>
        <v>199.08</v>
      </c>
      <c r="O45" s="46"/>
      <c r="P45" s="47">
        <f t="shared" si="11"/>
        <v>758.5353360000001</v>
      </c>
      <c r="Q45" s="47">
        <f t="shared" si="12"/>
        <v>4422.384664</v>
      </c>
    </row>
    <row r="46" spans="1:17" ht="15.75" thickBot="1">
      <c r="A46" s="42" t="s">
        <v>37</v>
      </c>
      <c r="B46" s="42" t="s">
        <v>5</v>
      </c>
      <c r="C46" s="56">
        <v>42005</v>
      </c>
      <c r="D46" s="44">
        <f>25000</f>
        <v>25000</v>
      </c>
      <c r="E46" s="42">
        <f t="shared" si="7"/>
        <v>833.3333333333334</v>
      </c>
      <c r="F46" s="45">
        <f t="shared" si="8"/>
        <v>12500</v>
      </c>
      <c r="G46" s="42">
        <f t="shared" si="9"/>
        <v>12500</v>
      </c>
      <c r="H46" s="44">
        <v>2171.3122080000003</v>
      </c>
      <c r="I46" s="42">
        <v>0</v>
      </c>
      <c r="J46" s="42">
        <v>0</v>
      </c>
      <c r="K46" s="42">
        <v>0</v>
      </c>
      <c r="L46" s="42">
        <v>0</v>
      </c>
      <c r="M46" s="42"/>
      <c r="N46" s="42">
        <f t="shared" si="10"/>
        <v>0</v>
      </c>
      <c r="O46" s="46"/>
      <c r="P46" s="47">
        <f t="shared" si="11"/>
        <v>2171.3122080000003</v>
      </c>
      <c r="Q46" s="47">
        <f t="shared" si="12"/>
        <v>10328.687792</v>
      </c>
    </row>
    <row r="47" spans="1:17" ht="15.75" thickBot="1">
      <c r="A47" s="42" t="s">
        <v>38</v>
      </c>
      <c r="B47" s="42" t="s">
        <v>49</v>
      </c>
      <c r="C47" s="56">
        <v>42005</v>
      </c>
      <c r="D47" s="44">
        <f>36769.74</f>
        <v>36769.74</v>
      </c>
      <c r="E47" s="42">
        <f t="shared" si="7"/>
        <v>1225.658</v>
      </c>
      <c r="F47" s="45">
        <f t="shared" si="8"/>
        <v>18384.87</v>
      </c>
      <c r="G47" s="42">
        <f t="shared" si="9"/>
        <v>18384.87</v>
      </c>
      <c r="H47" s="44">
        <v>3700.1520000000005</v>
      </c>
      <c r="I47" s="42">
        <v>0</v>
      </c>
      <c r="J47" s="42">
        <v>0</v>
      </c>
      <c r="K47" s="42">
        <v>0</v>
      </c>
      <c r="L47" s="42">
        <v>0</v>
      </c>
      <c r="M47" s="42"/>
      <c r="N47" s="42">
        <f t="shared" si="10"/>
        <v>0</v>
      </c>
      <c r="O47" s="46"/>
      <c r="P47" s="47">
        <f t="shared" si="11"/>
        <v>3700.1520000000005</v>
      </c>
      <c r="Q47" s="47">
        <f t="shared" si="12"/>
        <v>14684.717999999999</v>
      </c>
    </row>
    <row r="48" spans="1:17" ht="15.75" thickBot="1">
      <c r="A48" s="42" t="s">
        <v>39</v>
      </c>
      <c r="B48" s="42" t="s">
        <v>4</v>
      </c>
      <c r="C48" s="56">
        <v>42005</v>
      </c>
      <c r="D48" s="44">
        <f>23521.38</f>
        <v>23521.38</v>
      </c>
      <c r="E48" s="42">
        <f t="shared" si="7"/>
        <v>784.046</v>
      </c>
      <c r="F48" s="45">
        <f t="shared" si="8"/>
        <v>11760.69</v>
      </c>
      <c r="G48" s="42">
        <f t="shared" si="9"/>
        <v>11760.69</v>
      </c>
      <c r="H48" s="44">
        <v>1997.4264960000003</v>
      </c>
      <c r="I48" s="42">
        <v>0</v>
      </c>
      <c r="J48" s="42">
        <v>0</v>
      </c>
      <c r="K48" s="42">
        <v>0</v>
      </c>
      <c r="L48" s="42">
        <v>0</v>
      </c>
      <c r="M48" s="42"/>
      <c r="N48" s="42">
        <f t="shared" si="10"/>
        <v>0</v>
      </c>
      <c r="O48" s="46"/>
      <c r="P48" s="47">
        <f t="shared" si="11"/>
        <v>1997.4264960000003</v>
      </c>
      <c r="Q48" s="47">
        <f t="shared" si="12"/>
        <v>9763.263504</v>
      </c>
    </row>
    <row r="49" spans="1:17" ht="15.75" thickBot="1">
      <c r="A49" s="42" t="s">
        <v>41</v>
      </c>
      <c r="B49" s="42" t="s">
        <v>7</v>
      </c>
      <c r="C49" s="43" t="s">
        <v>58</v>
      </c>
      <c r="D49" s="44">
        <v>15217.24</v>
      </c>
      <c r="E49" s="42">
        <f t="shared" si="7"/>
        <v>507.24133333333333</v>
      </c>
      <c r="F49" s="45">
        <f t="shared" si="8"/>
        <v>7608.62</v>
      </c>
      <c r="G49" s="42">
        <f t="shared" si="9"/>
        <v>7608.62</v>
      </c>
      <c r="H49" s="44">
        <v>1078.012056</v>
      </c>
      <c r="I49" s="42">
        <v>19.7</v>
      </c>
      <c r="J49" s="42">
        <v>19.88</v>
      </c>
      <c r="K49" s="42">
        <v>29.82</v>
      </c>
      <c r="L49" s="42">
        <v>49.7</v>
      </c>
      <c r="M49" s="42">
        <f>89.47*2</f>
        <v>178.94</v>
      </c>
      <c r="N49" s="42">
        <f t="shared" si="10"/>
        <v>298.04</v>
      </c>
      <c r="O49" s="46"/>
      <c r="P49" s="47">
        <f t="shared" si="11"/>
        <v>1376.052056</v>
      </c>
      <c r="Q49" s="47">
        <f t="shared" si="12"/>
        <v>6232.567944</v>
      </c>
    </row>
    <row r="50" spans="1:17" ht="15.75" thickBot="1">
      <c r="A50" s="42" t="s">
        <v>40</v>
      </c>
      <c r="B50" s="42" t="s">
        <v>6</v>
      </c>
      <c r="C50" s="43" t="s">
        <v>58</v>
      </c>
      <c r="D50" s="44">
        <v>15217.24</v>
      </c>
      <c r="E50" s="42">
        <f t="shared" si="7"/>
        <v>507.24133333333333</v>
      </c>
      <c r="F50" s="44">
        <f t="shared" si="8"/>
        <v>7608.62</v>
      </c>
      <c r="G50" s="42">
        <f t="shared" si="9"/>
        <v>7608.62</v>
      </c>
      <c r="H50" s="44">
        <v>1078.012056</v>
      </c>
      <c r="I50" s="42">
        <v>19.7</v>
      </c>
      <c r="J50" s="42">
        <v>19.88</v>
      </c>
      <c r="K50" s="42">
        <v>29.82</v>
      </c>
      <c r="L50" s="42">
        <v>49.7</v>
      </c>
      <c r="M50" s="42">
        <f>89.47*2</f>
        <v>178.94</v>
      </c>
      <c r="N50" s="42">
        <f t="shared" si="10"/>
        <v>298.04</v>
      </c>
      <c r="O50" s="46"/>
      <c r="P50" s="47">
        <f t="shared" si="11"/>
        <v>1376.052056</v>
      </c>
      <c r="Q50" s="47">
        <f t="shared" si="12"/>
        <v>6232.567944</v>
      </c>
    </row>
    <row r="51" spans="5:17" ht="15.75" thickBot="1">
      <c r="E51" s="48"/>
      <c r="F51" s="49">
        <f>SUM(F36:F50)</f>
        <v>221802.08</v>
      </c>
      <c r="G51" s="49">
        <f aca="true" t="shared" si="13" ref="G51:Q51">SUM(G36:G50)</f>
        <v>221802.08</v>
      </c>
      <c r="H51" s="49">
        <f t="shared" si="13"/>
        <v>44084.581256000005</v>
      </c>
      <c r="I51" s="49">
        <f t="shared" si="13"/>
        <v>501.87</v>
      </c>
      <c r="J51" s="49">
        <f t="shared" si="13"/>
        <v>389.36</v>
      </c>
      <c r="K51" s="49">
        <f t="shared" si="13"/>
        <v>584.0500000000001</v>
      </c>
      <c r="L51" s="49">
        <f t="shared" si="13"/>
        <v>973.4000000000003</v>
      </c>
      <c r="M51" s="49">
        <f t="shared" si="13"/>
        <v>3504.3400000000006</v>
      </c>
      <c r="N51" s="49">
        <f t="shared" si="13"/>
        <v>5953.0199999999995</v>
      </c>
      <c r="O51" s="49">
        <f t="shared" si="13"/>
        <v>10000</v>
      </c>
      <c r="P51" s="49">
        <f t="shared" si="13"/>
        <v>60037.60125600001</v>
      </c>
      <c r="Q51" s="49">
        <f t="shared" si="13"/>
        <v>161764.47874400002</v>
      </c>
    </row>
    <row r="52" spans="5:15" ht="15.75" thickTop="1">
      <c r="E52" s="48"/>
      <c r="O52" s="41"/>
    </row>
    <row r="53" spans="5:13" ht="15">
      <c r="E53" s="48"/>
      <c r="G53" s="143"/>
      <c r="H53" s="143"/>
      <c r="I53" s="143"/>
      <c r="J53" s="143"/>
      <c r="K53" s="143"/>
      <c r="L53" s="143"/>
      <c r="M53" s="143"/>
    </row>
    <row r="54" ht="15">
      <c r="E54" s="48"/>
    </row>
    <row r="55" ht="15">
      <c r="E55" s="48"/>
    </row>
    <row r="56" spans="5:15" ht="15">
      <c r="E56" s="48"/>
      <c r="G56" s="143"/>
      <c r="H56" s="143"/>
      <c r="I56" s="143"/>
      <c r="J56" s="143"/>
      <c r="L56" s="50"/>
      <c r="M56" s="50"/>
      <c r="N56" s="50"/>
      <c r="O56" s="50"/>
    </row>
    <row r="57" spans="5:15" ht="15">
      <c r="E57" s="48"/>
      <c r="G57" s="143"/>
      <c r="H57" s="143"/>
      <c r="I57" s="143"/>
      <c r="J57" s="143"/>
      <c r="L57" s="50"/>
      <c r="M57" s="50"/>
      <c r="N57" s="50"/>
      <c r="O57" s="50"/>
    </row>
    <row r="58" spans="5:15" ht="15">
      <c r="E58" s="48"/>
      <c r="O58" s="41"/>
    </row>
    <row r="59" spans="5:15" ht="15">
      <c r="E59" s="48"/>
      <c r="O59" s="41"/>
    </row>
    <row r="60" spans="5:15" ht="15">
      <c r="E60" s="48"/>
      <c r="O60" s="41"/>
    </row>
    <row r="61" spans="5:15" ht="15">
      <c r="E61" s="48"/>
      <c r="O61" s="41"/>
    </row>
  </sheetData>
  <sheetProtection/>
  <mergeCells count="10">
    <mergeCell ref="G57:J57"/>
    <mergeCell ref="G27:J27"/>
    <mergeCell ref="G30:J30"/>
    <mergeCell ref="G31:J31"/>
    <mergeCell ref="C1:L3"/>
    <mergeCell ref="D5:L5"/>
    <mergeCell ref="L31:O31"/>
    <mergeCell ref="K53:M53"/>
    <mergeCell ref="G53:J53"/>
    <mergeCell ref="G56:J56"/>
  </mergeCells>
  <printOptions/>
  <pageMargins left="0.1968503937007874" right="0.1968503937007874" top="0.35433070866141736" bottom="0.7480314960629921" header="0.31496062992125984" footer="0.31496062992125984"/>
  <pageSetup horizontalDpi="600" verticalDpi="600" orientation="landscape" paperSize="5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A1">
      <selection activeCell="B1" sqref="B1:N2"/>
    </sheetView>
  </sheetViews>
  <sheetFormatPr defaultColWidth="11.57421875" defaultRowHeight="15"/>
  <cols>
    <col min="1" max="1" width="15.421875" style="36" customWidth="1"/>
    <col min="2" max="2" width="28.7109375" style="36" bestFit="1" customWidth="1"/>
    <col min="3" max="3" width="9.57421875" style="36" hidden="1" customWidth="1"/>
    <col min="4" max="4" width="9.57421875" style="36" bestFit="1" customWidth="1"/>
    <col min="5" max="5" width="8.7109375" style="36" bestFit="1" customWidth="1"/>
    <col min="6" max="7" width="12.28125" style="36" bestFit="1" customWidth="1"/>
    <col min="8" max="8" width="11.28125" style="36" bestFit="1" customWidth="1"/>
    <col min="9" max="10" width="8.8515625" style="36" bestFit="1" customWidth="1"/>
    <col min="11" max="11" width="12.28125" style="36" bestFit="1" customWidth="1"/>
    <col min="12" max="12" width="9.57421875" style="36" bestFit="1" customWidth="1"/>
    <col min="13" max="13" width="8.8515625" style="36" hidden="1" customWidth="1"/>
    <col min="14" max="14" width="10.421875" style="36" bestFit="1" customWidth="1"/>
    <col min="15" max="16" width="11.28125" style="36" bestFit="1" customWidth="1"/>
    <col min="17" max="17" width="12.28125" style="36" bestFit="1" customWidth="1"/>
    <col min="18" max="18" width="11.7109375" style="36" bestFit="1" customWidth="1"/>
    <col min="19" max="16384" width="11.57421875" style="36" customWidth="1"/>
  </cols>
  <sheetData>
    <row r="1" spans="1:14" ht="18" customHeight="1">
      <c r="A1" s="37"/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8.75">
      <c r="A2" s="37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2" ht="18.75">
      <c r="A3" s="25"/>
      <c r="B3" s="25"/>
      <c r="C3" s="26"/>
      <c r="D3" s="26"/>
      <c r="E3" s="26"/>
      <c r="F3" s="26"/>
      <c r="G3" s="26"/>
      <c r="H3" s="26"/>
      <c r="I3" s="25"/>
      <c r="J3" s="25"/>
      <c r="K3" s="25"/>
      <c r="L3" s="25"/>
    </row>
    <row r="4" spans="1:12" ht="17.25">
      <c r="A4" s="38"/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39"/>
    </row>
    <row r="5" spans="1:15" ht="1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O5" s="41"/>
    </row>
    <row r="6" spans="1:15" ht="15">
      <c r="A6" s="29"/>
      <c r="B6" s="25"/>
      <c r="C6" s="25"/>
      <c r="D6" s="40"/>
      <c r="E6" s="25"/>
      <c r="F6" s="25"/>
      <c r="N6" s="41"/>
      <c r="O6" s="41"/>
    </row>
    <row r="7" spans="1:15" ht="15">
      <c r="A7" s="29" t="s">
        <v>59</v>
      </c>
      <c r="B7" s="25"/>
      <c r="C7" s="25"/>
      <c r="D7" s="40"/>
      <c r="E7" s="25"/>
      <c r="F7" s="25"/>
      <c r="N7" s="41"/>
      <c r="O7" s="41"/>
    </row>
    <row r="8" spans="1:15" ht="15.75" thickBot="1">
      <c r="A8" s="25"/>
      <c r="B8" s="25"/>
      <c r="C8" s="25"/>
      <c r="D8" s="25"/>
      <c r="E8" s="40"/>
      <c r="F8" s="25"/>
      <c r="O8" s="41"/>
    </row>
    <row r="9" spans="1:17" s="55" customFormat="1" ht="44.25" customHeight="1" thickBot="1">
      <c r="A9" s="51" t="s">
        <v>8</v>
      </c>
      <c r="B9" s="51" t="s">
        <v>9</v>
      </c>
      <c r="C9" s="51" t="s">
        <v>10</v>
      </c>
      <c r="D9" s="51" t="s">
        <v>11</v>
      </c>
      <c r="E9" s="51" t="s">
        <v>12</v>
      </c>
      <c r="F9" s="52" t="s">
        <v>31</v>
      </c>
      <c r="G9" s="53" t="s">
        <v>32</v>
      </c>
      <c r="H9" s="53" t="s">
        <v>33</v>
      </c>
      <c r="I9" s="53" t="s">
        <v>45</v>
      </c>
      <c r="J9" s="53" t="s">
        <v>46</v>
      </c>
      <c r="K9" s="53" t="s">
        <v>47</v>
      </c>
      <c r="L9" s="53" t="s">
        <v>43</v>
      </c>
      <c r="M9" s="53"/>
      <c r="N9" s="53" t="s">
        <v>48</v>
      </c>
      <c r="O9" s="54" t="s">
        <v>34</v>
      </c>
      <c r="P9" s="54" t="s">
        <v>35</v>
      </c>
      <c r="Q9" s="54" t="s">
        <v>36</v>
      </c>
    </row>
    <row r="10" spans="1:17" ht="15.75" thickBot="1">
      <c r="A10" s="42" t="s">
        <v>13</v>
      </c>
      <c r="B10" s="42" t="s">
        <v>14</v>
      </c>
      <c r="C10" s="43">
        <v>41395</v>
      </c>
      <c r="D10" s="44">
        <v>92960.52</v>
      </c>
      <c r="E10" s="42">
        <f aca="true" t="shared" si="0" ref="E10:E24">D10/30</f>
        <v>3098.684</v>
      </c>
      <c r="F10" s="45">
        <f aca="true" t="shared" si="1" ref="F10:F24">E10*15</f>
        <v>46480.26</v>
      </c>
      <c r="G10" s="42">
        <f>F10</f>
        <v>46480.26</v>
      </c>
      <c r="H10" s="44">
        <v>12548.762</v>
      </c>
      <c r="I10" s="42">
        <v>182.21</v>
      </c>
      <c r="J10" s="42">
        <v>121.45</v>
      </c>
      <c r="K10" s="42">
        <v>182.18</v>
      </c>
      <c r="L10" s="42">
        <v>303.63</v>
      </c>
      <c r="M10" s="42"/>
      <c r="N10" s="42">
        <v>485.84</v>
      </c>
      <c r="O10" s="46">
        <v>0</v>
      </c>
      <c r="P10" s="47">
        <f>H10+N10+O10</f>
        <v>13034.602</v>
      </c>
      <c r="Q10" s="47">
        <f>G10-P10</f>
        <v>33445.658</v>
      </c>
    </row>
    <row r="11" spans="1:17" ht="15.75" thickBot="1">
      <c r="A11" s="42" t="s">
        <v>15</v>
      </c>
      <c r="B11" s="42" t="s">
        <v>16</v>
      </c>
      <c r="C11" s="43">
        <v>41395</v>
      </c>
      <c r="D11" s="44">
        <v>36769.74</v>
      </c>
      <c r="E11" s="42">
        <f t="shared" si="0"/>
        <v>1225.658</v>
      </c>
      <c r="F11" s="45">
        <f t="shared" si="1"/>
        <v>18384.87</v>
      </c>
      <c r="G11" s="42">
        <f>F11</f>
        <v>18384.87</v>
      </c>
      <c r="H11" s="44">
        <v>3700.1429999999996</v>
      </c>
      <c r="I11" s="42">
        <v>64.75</v>
      </c>
      <c r="J11" s="42">
        <v>48.04</v>
      </c>
      <c r="K11" s="42">
        <v>72.06</v>
      </c>
      <c r="L11" s="42">
        <v>120.1</v>
      </c>
      <c r="M11" s="42"/>
      <c r="N11" s="42">
        <v>184.85</v>
      </c>
      <c r="O11" s="46"/>
      <c r="P11" s="47">
        <f>H11+N11+O11</f>
        <v>3884.9929999999995</v>
      </c>
      <c r="Q11" s="47">
        <f>G11-P11</f>
        <v>14499.877</v>
      </c>
    </row>
    <row r="12" spans="1:17" ht="15.75" thickBot="1">
      <c r="A12" s="42" t="s">
        <v>18</v>
      </c>
      <c r="B12" s="42" t="s">
        <v>19</v>
      </c>
      <c r="C12" s="43">
        <v>36769</v>
      </c>
      <c r="D12" s="44">
        <v>36769.74</v>
      </c>
      <c r="E12" s="42">
        <f t="shared" si="0"/>
        <v>1225.658</v>
      </c>
      <c r="F12" s="45">
        <f t="shared" si="1"/>
        <v>18384.87</v>
      </c>
      <c r="G12" s="42">
        <f aca="true" t="shared" si="2" ref="G12:G24">F12</f>
        <v>18384.87</v>
      </c>
      <c r="H12" s="44">
        <v>3700.1429999999996</v>
      </c>
      <c r="I12" s="42">
        <v>64.75</v>
      </c>
      <c r="J12" s="42">
        <v>48.04</v>
      </c>
      <c r="K12" s="42">
        <v>72.06</v>
      </c>
      <c r="L12" s="42">
        <v>120.1</v>
      </c>
      <c r="M12" s="42"/>
      <c r="N12" s="42">
        <v>184.85</v>
      </c>
      <c r="O12" s="46">
        <v>0</v>
      </c>
      <c r="P12" s="47">
        <f>H12+N12+O12</f>
        <v>3884.9929999999995</v>
      </c>
      <c r="Q12" s="47">
        <f>G12-P12</f>
        <v>14499.877</v>
      </c>
    </row>
    <row r="13" spans="1:17" ht="15.75" thickBot="1">
      <c r="A13" s="42" t="s">
        <v>20</v>
      </c>
      <c r="B13" s="42" t="s">
        <v>0</v>
      </c>
      <c r="C13" s="43">
        <v>41395</v>
      </c>
      <c r="D13" s="44">
        <v>36769.74</v>
      </c>
      <c r="E13" s="42">
        <f t="shared" si="0"/>
        <v>1225.658</v>
      </c>
      <c r="F13" s="45">
        <f t="shared" si="1"/>
        <v>18384.87</v>
      </c>
      <c r="G13" s="42">
        <f t="shared" si="2"/>
        <v>18384.87</v>
      </c>
      <c r="H13" s="44">
        <v>3700.1429999999996</v>
      </c>
      <c r="I13" s="42">
        <v>64.75</v>
      </c>
      <c r="J13" s="42">
        <v>48.04</v>
      </c>
      <c r="K13" s="42">
        <v>72.06</v>
      </c>
      <c r="L13" s="42">
        <v>120.1</v>
      </c>
      <c r="M13" s="42"/>
      <c r="N13" s="42">
        <v>184.85</v>
      </c>
      <c r="O13" s="46">
        <v>10000</v>
      </c>
      <c r="P13" s="47">
        <f>H13+N13+O13</f>
        <v>13884.992999999999</v>
      </c>
      <c r="Q13" s="47">
        <f>G13-P13</f>
        <v>4499.877</v>
      </c>
    </row>
    <row r="14" spans="1:17" ht="15.75" thickBot="1">
      <c r="A14" s="42" t="s">
        <v>21</v>
      </c>
      <c r="B14" s="42" t="s">
        <v>22</v>
      </c>
      <c r="C14" s="43">
        <v>41501</v>
      </c>
      <c r="D14" s="44">
        <v>15217.24</v>
      </c>
      <c r="E14" s="42">
        <f t="shared" si="0"/>
        <v>507.24133333333333</v>
      </c>
      <c r="F14" s="45">
        <f t="shared" si="1"/>
        <v>7608.62</v>
      </c>
      <c r="G14" s="42">
        <f t="shared" si="2"/>
        <v>7608.62</v>
      </c>
      <c r="H14" s="44">
        <v>1078.012056</v>
      </c>
      <c r="I14" s="42">
        <v>19.7</v>
      </c>
      <c r="J14" s="42">
        <v>19.88</v>
      </c>
      <c r="K14" s="42">
        <v>29.82</v>
      </c>
      <c r="L14" s="42">
        <v>49.7</v>
      </c>
      <c r="M14" s="42"/>
      <c r="N14" s="42">
        <v>69.4</v>
      </c>
      <c r="O14" s="46"/>
      <c r="P14" s="47">
        <f>H14+N14+O14</f>
        <v>1147.4120560000001</v>
      </c>
      <c r="Q14" s="47">
        <f>G14-P14</f>
        <v>6461.207944</v>
      </c>
    </row>
    <row r="15" spans="1:17" ht="15.75" thickBot="1">
      <c r="A15" s="42" t="s">
        <v>23</v>
      </c>
      <c r="B15" s="42" t="s">
        <v>1</v>
      </c>
      <c r="C15" s="43" t="s">
        <v>24</v>
      </c>
      <c r="D15" s="44">
        <v>23521.38</v>
      </c>
      <c r="E15" s="42">
        <f t="shared" si="0"/>
        <v>784.046</v>
      </c>
      <c r="F15" s="45">
        <f t="shared" si="1"/>
        <v>11760.69</v>
      </c>
      <c r="G15" s="42">
        <f t="shared" si="2"/>
        <v>11760.69</v>
      </c>
      <c r="H15" s="44">
        <v>1997.4264960000003</v>
      </c>
      <c r="I15" s="42">
        <v>37.06</v>
      </c>
      <c r="J15" s="42">
        <v>30.73</v>
      </c>
      <c r="K15" s="42">
        <v>46.1</v>
      </c>
      <c r="L15" s="42">
        <v>76.83</v>
      </c>
      <c r="M15" s="42"/>
      <c r="N15" s="42">
        <v>113.89</v>
      </c>
      <c r="O15" s="46"/>
      <c r="P15" s="47">
        <f>H15+N15+O15</f>
        <v>2111.3164960000004</v>
      </c>
      <c r="Q15" s="47">
        <f>G15-P15</f>
        <v>9649.373504</v>
      </c>
    </row>
    <row r="16" spans="1:17" ht="15.75" thickBot="1">
      <c r="A16" s="42" t="s">
        <v>25</v>
      </c>
      <c r="B16" s="42" t="s">
        <v>2</v>
      </c>
      <c r="C16" s="43">
        <v>41654</v>
      </c>
      <c r="D16" s="44">
        <v>36769.74</v>
      </c>
      <c r="E16" s="42">
        <f t="shared" si="0"/>
        <v>1225.658</v>
      </c>
      <c r="F16" s="45">
        <f t="shared" si="1"/>
        <v>18384.87</v>
      </c>
      <c r="G16" s="42">
        <f t="shared" si="2"/>
        <v>18384.87</v>
      </c>
      <c r="H16" s="44">
        <v>3700.1429999999996</v>
      </c>
      <c r="I16" s="42">
        <v>0</v>
      </c>
      <c r="J16" s="42">
        <v>0</v>
      </c>
      <c r="K16" s="42">
        <v>0</v>
      </c>
      <c r="L16" s="42">
        <v>0</v>
      </c>
      <c r="M16" s="42"/>
      <c r="N16" s="42">
        <f>I16+J16+K16+L16</f>
        <v>0</v>
      </c>
      <c r="O16" s="46"/>
      <c r="P16" s="47">
        <f>H16+N16+O16</f>
        <v>3700.1429999999996</v>
      </c>
      <c r="Q16" s="47">
        <f>G16-P16</f>
        <v>14684.726999999999</v>
      </c>
    </row>
    <row r="17" spans="1:17" ht="15.75" thickBot="1">
      <c r="A17" s="42" t="s">
        <v>26</v>
      </c>
      <c r="B17" s="42" t="s">
        <v>27</v>
      </c>
      <c r="C17" s="43">
        <v>41671</v>
      </c>
      <c r="D17" s="44">
        <v>23521.38</v>
      </c>
      <c r="E17" s="42">
        <f t="shared" si="0"/>
        <v>784.046</v>
      </c>
      <c r="F17" s="45">
        <f t="shared" si="1"/>
        <v>11760.69</v>
      </c>
      <c r="G17" s="42">
        <f t="shared" si="2"/>
        <v>11760.69</v>
      </c>
      <c r="H17" s="44">
        <v>1997.4264960000003</v>
      </c>
      <c r="I17" s="42">
        <v>0</v>
      </c>
      <c r="J17" s="42">
        <v>0</v>
      </c>
      <c r="K17" s="42">
        <v>0</v>
      </c>
      <c r="L17" s="42">
        <v>0</v>
      </c>
      <c r="M17" s="42"/>
      <c r="N17" s="42">
        <f>I17+J17+K17+L17</f>
        <v>0</v>
      </c>
      <c r="O17" s="46"/>
      <c r="P17" s="47">
        <f>H17+N17+O17</f>
        <v>1997.4264960000003</v>
      </c>
      <c r="Q17" s="47">
        <f>G17-P17</f>
        <v>9763.263504</v>
      </c>
    </row>
    <row r="18" spans="1:17" ht="15.75" thickBot="1">
      <c r="A18" s="42" t="s">
        <v>28</v>
      </c>
      <c r="B18" s="42" t="s">
        <v>29</v>
      </c>
      <c r="C18" s="43">
        <v>41852</v>
      </c>
      <c r="D18" s="44">
        <v>15217.24</v>
      </c>
      <c r="E18" s="42">
        <f t="shared" si="0"/>
        <v>507.24133333333333</v>
      </c>
      <c r="F18" s="45">
        <f t="shared" si="1"/>
        <v>7608.62</v>
      </c>
      <c r="G18" s="42">
        <f t="shared" si="2"/>
        <v>7608.62</v>
      </c>
      <c r="H18" s="44">
        <v>1078.012056</v>
      </c>
      <c r="I18" s="42">
        <v>19.7</v>
      </c>
      <c r="J18" s="42">
        <v>19.88</v>
      </c>
      <c r="K18" s="42">
        <v>29.82</v>
      </c>
      <c r="L18" s="42">
        <v>49.7</v>
      </c>
      <c r="M18" s="42"/>
      <c r="N18" s="42">
        <v>69.4</v>
      </c>
      <c r="O18" s="46"/>
      <c r="P18" s="47">
        <f>H18+N18+O18</f>
        <v>1147.4120560000001</v>
      </c>
      <c r="Q18" s="47">
        <f>G18-P18</f>
        <v>6461.207944</v>
      </c>
    </row>
    <row r="19" spans="1:17" ht="15.75" thickBot="1">
      <c r="A19" s="42" t="s">
        <v>30</v>
      </c>
      <c r="B19" s="42" t="s">
        <v>3</v>
      </c>
      <c r="C19" s="43">
        <v>41872</v>
      </c>
      <c r="D19" s="44">
        <v>10361.84</v>
      </c>
      <c r="E19" s="42">
        <f t="shared" si="0"/>
        <v>345.3946666666667</v>
      </c>
      <c r="F19" s="45">
        <f t="shared" si="1"/>
        <v>5180.92</v>
      </c>
      <c r="G19" s="42">
        <f t="shared" si="2"/>
        <v>5180.92</v>
      </c>
      <c r="H19" s="44">
        <v>559.4553360000001</v>
      </c>
      <c r="I19" s="42">
        <v>9.55</v>
      </c>
      <c r="J19" s="42">
        <v>13.54</v>
      </c>
      <c r="K19" s="42">
        <v>20.31</v>
      </c>
      <c r="L19" s="42">
        <v>33.84</v>
      </c>
      <c r="M19" s="42"/>
      <c r="N19" s="42">
        <v>43.4</v>
      </c>
      <c r="O19" s="46"/>
      <c r="P19" s="47">
        <f>H19+N19+O19</f>
        <v>602.8553360000001</v>
      </c>
      <c r="Q19" s="47">
        <f>G19-P19</f>
        <v>4578.0646639999995</v>
      </c>
    </row>
    <row r="20" spans="1:17" ht="15.75" thickBot="1">
      <c r="A20" s="42" t="s">
        <v>37</v>
      </c>
      <c r="B20" s="42" t="s">
        <v>5</v>
      </c>
      <c r="C20" s="43">
        <v>42005</v>
      </c>
      <c r="D20" s="44">
        <f>25000</f>
        <v>25000</v>
      </c>
      <c r="E20" s="42">
        <f t="shared" si="0"/>
        <v>833.3333333333334</v>
      </c>
      <c r="F20" s="45">
        <f t="shared" si="1"/>
        <v>12500</v>
      </c>
      <c r="G20" s="42">
        <f t="shared" si="2"/>
        <v>12500</v>
      </c>
      <c r="H20" s="44">
        <v>2171.3122080000003</v>
      </c>
      <c r="I20" s="42">
        <v>0</v>
      </c>
      <c r="J20" s="42">
        <v>0</v>
      </c>
      <c r="K20" s="42">
        <v>0</v>
      </c>
      <c r="L20" s="42">
        <v>0</v>
      </c>
      <c r="M20" s="42"/>
      <c r="N20" s="42">
        <f>I20+J20+K20+L20</f>
        <v>0</v>
      </c>
      <c r="O20" s="46"/>
      <c r="P20" s="47">
        <f>H20+N20+O20</f>
        <v>2171.3122080000003</v>
      </c>
      <c r="Q20" s="47">
        <f>G20-P20</f>
        <v>10328.687792</v>
      </c>
    </row>
    <row r="21" spans="1:17" ht="15.75" thickBot="1">
      <c r="A21" s="42" t="s">
        <v>38</v>
      </c>
      <c r="B21" s="42" t="s">
        <v>49</v>
      </c>
      <c r="C21" s="43">
        <v>42005</v>
      </c>
      <c r="D21" s="44">
        <f>36769.74</f>
        <v>36769.74</v>
      </c>
      <c r="E21" s="42">
        <f t="shared" si="0"/>
        <v>1225.658</v>
      </c>
      <c r="F21" s="45">
        <f t="shared" si="1"/>
        <v>18384.87</v>
      </c>
      <c r="G21" s="42">
        <f t="shared" si="2"/>
        <v>18384.87</v>
      </c>
      <c r="H21" s="44">
        <v>3700.1520000000005</v>
      </c>
      <c r="I21" s="42">
        <v>0</v>
      </c>
      <c r="J21" s="42">
        <v>0</v>
      </c>
      <c r="K21" s="42">
        <v>0</v>
      </c>
      <c r="L21" s="42">
        <v>0</v>
      </c>
      <c r="M21" s="42"/>
      <c r="N21" s="42">
        <f>I21+J21+K21+L21</f>
        <v>0</v>
      </c>
      <c r="O21" s="46"/>
      <c r="P21" s="47">
        <f>H21+N21+O21</f>
        <v>3700.1520000000005</v>
      </c>
      <c r="Q21" s="47">
        <f>G21-P21</f>
        <v>14684.717999999999</v>
      </c>
    </row>
    <row r="22" spans="1:17" ht="15.75" thickBot="1">
      <c r="A22" s="42" t="s">
        <v>39</v>
      </c>
      <c r="B22" s="42" t="s">
        <v>4</v>
      </c>
      <c r="C22" s="43">
        <v>42005</v>
      </c>
      <c r="D22" s="44">
        <f>23521.38</f>
        <v>23521.38</v>
      </c>
      <c r="E22" s="42">
        <f t="shared" si="0"/>
        <v>784.046</v>
      </c>
      <c r="F22" s="45">
        <f t="shared" si="1"/>
        <v>11760.69</v>
      </c>
      <c r="G22" s="42">
        <f t="shared" si="2"/>
        <v>11760.69</v>
      </c>
      <c r="H22" s="44">
        <v>1997.4264960000003</v>
      </c>
      <c r="I22" s="42">
        <v>0</v>
      </c>
      <c r="J22" s="42">
        <v>0</v>
      </c>
      <c r="K22" s="42">
        <v>0</v>
      </c>
      <c r="L22" s="42">
        <v>0</v>
      </c>
      <c r="M22" s="42"/>
      <c r="N22" s="42">
        <f>I22+J22+K22+L22</f>
        <v>0</v>
      </c>
      <c r="O22" s="46"/>
      <c r="P22" s="47">
        <f>H22+N22+O22</f>
        <v>1997.4264960000003</v>
      </c>
      <c r="Q22" s="47">
        <f>G22-P22</f>
        <v>9763.263504</v>
      </c>
    </row>
    <row r="23" spans="1:17" ht="15.75" thickBot="1">
      <c r="A23" s="42" t="s">
        <v>41</v>
      </c>
      <c r="B23" s="42" t="s">
        <v>7</v>
      </c>
      <c r="C23" s="43" t="s">
        <v>42</v>
      </c>
      <c r="D23" s="44">
        <v>15217.24</v>
      </c>
      <c r="E23" s="42">
        <f t="shared" si="0"/>
        <v>507.24133333333333</v>
      </c>
      <c r="F23" s="45">
        <f t="shared" si="1"/>
        <v>7608.62</v>
      </c>
      <c r="G23" s="42">
        <f t="shared" si="2"/>
        <v>7608.62</v>
      </c>
      <c r="H23" s="44">
        <v>1078.012056</v>
      </c>
      <c r="I23" s="42">
        <v>19.7</v>
      </c>
      <c r="J23" s="42">
        <v>19.88</v>
      </c>
      <c r="K23" s="42">
        <v>29.82</v>
      </c>
      <c r="L23" s="42">
        <v>49.7</v>
      </c>
      <c r="M23" s="42"/>
      <c r="N23" s="42">
        <v>69.4</v>
      </c>
      <c r="O23" s="46"/>
      <c r="P23" s="47">
        <f>H23+N23+O23</f>
        <v>1147.4120560000001</v>
      </c>
      <c r="Q23" s="47">
        <f>G23-P23</f>
        <v>6461.207944</v>
      </c>
    </row>
    <row r="24" spans="1:17" ht="15.75" thickBot="1">
      <c r="A24" s="42" t="s">
        <v>40</v>
      </c>
      <c r="B24" s="42" t="s">
        <v>6</v>
      </c>
      <c r="C24" s="43" t="s">
        <v>42</v>
      </c>
      <c r="D24" s="44">
        <v>15217.24</v>
      </c>
      <c r="E24" s="42">
        <f t="shared" si="0"/>
        <v>507.24133333333333</v>
      </c>
      <c r="F24" s="44">
        <f t="shared" si="1"/>
        <v>7608.62</v>
      </c>
      <c r="G24" s="42">
        <f t="shared" si="2"/>
        <v>7608.62</v>
      </c>
      <c r="H24" s="44">
        <v>1078.012056</v>
      </c>
      <c r="I24" s="42">
        <v>19.7</v>
      </c>
      <c r="J24" s="42">
        <v>19.88</v>
      </c>
      <c r="K24" s="42">
        <v>29.82</v>
      </c>
      <c r="L24" s="42">
        <v>49.7</v>
      </c>
      <c r="M24" s="42"/>
      <c r="N24" s="42">
        <v>69.4</v>
      </c>
      <c r="O24" s="46"/>
      <c r="P24" s="47">
        <f>H24+N24+O24</f>
        <v>1147.4120560000001</v>
      </c>
      <c r="Q24" s="47">
        <f>G24-P24</f>
        <v>6461.207944</v>
      </c>
    </row>
    <row r="25" spans="5:17" ht="15.75" thickBot="1">
      <c r="E25" s="48"/>
      <c r="F25" s="49">
        <f>SUM(F10:F24)</f>
        <v>221802.08</v>
      </c>
      <c r="G25" s="49">
        <f aca="true" t="shared" si="3" ref="G25:Q25">SUM(G10:G24)</f>
        <v>221802.08</v>
      </c>
      <c r="H25" s="49">
        <f t="shared" si="3"/>
        <v>44084.581256000005</v>
      </c>
      <c r="I25" s="49">
        <f t="shared" si="3"/>
        <v>501.87</v>
      </c>
      <c r="J25" s="49">
        <f t="shared" si="3"/>
        <v>389.36</v>
      </c>
      <c r="K25" s="49">
        <f t="shared" si="3"/>
        <v>584.0500000000001</v>
      </c>
      <c r="L25" s="49">
        <f t="shared" si="3"/>
        <v>973.4000000000003</v>
      </c>
      <c r="M25" s="49"/>
      <c r="N25" s="49">
        <f t="shared" si="3"/>
        <v>1475.2800000000004</v>
      </c>
      <c r="O25" s="49">
        <f t="shared" si="3"/>
        <v>10000</v>
      </c>
      <c r="P25" s="49">
        <f>SUM(P10:P24)</f>
        <v>55559.861256000004</v>
      </c>
      <c r="Q25" s="49">
        <f t="shared" si="3"/>
        <v>166242.21874399998</v>
      </c>
    </row>
    <row r="26" spans="5:15" ht="15.75" thickTop="1">
      <c r="E26" s="48"/>
      <c r="O26" s="41"/>
    </row>
    <row r="27" spans="5:15" ht="15">
      <c r="E27" s="48"/>
      <c r="G27" s="143"/>
      <c r="H27" s="143"/>
      <c r="I27" s="143"/>
      <c r="J27" s="143"/>
      <c r="L27" s="143"/>
      <c r="M27" s="143"/>
      <c r="N27" s="143"/>
      <c r="O27" s="143"/>
    </row>
    <row r="28" ht="15">
      <c r="E28" s="48"/>
    </row>
    <row r="29" ht="15">
      <c r="E29" s="48"/>
    </row>
    <row r="30" spans="5:15" ht="15">
      <c r="E30" s="48"/>
      <c r="G30" s="143"/>
      <c r="H30" s="143"/>
      <c r="I30" s="143"/>
      <c r="J30" s="143"/>
      <c r="L30" s="143"/>
      <c r="M30" s="143"/>
      <c r="N30" s="143"/>
      <c r="O30" s="143"/>
    </row>
    <row r="31" spans="5:15" ht="15">
      <c r="E31" s="48"/>
      <c r="G31" s="143"/>
      <c r="H31" s="143"/>
      <c r="I31" s="143"/>
      <c r="J31" s="143"/>
      <c r="L31" s="143"/>
      <c r="M31" s="143"/>
      <c r="N31" s="143"/>
      <c r="O31" s="143"/>
    </row>
    <row r="32" spans="5:15" ht="15">
      <c r="E32" s="48"/>
      <c r="O32" s="41"/>
    </row>
    <row r="33" spans="1:15" ht="15">
      <c r="A33" s="29" t="s">
        <v>56</v>
      </c>
      <c r="B33" s="48"/>
      <c r="C33" s="25"/>
      <c r="D33" s="25"/>
      <c r="E33" s="40"/>
      <c r="F33" s="25"/>
      <c r="O33" s="41"/>
    </row>
    <row r="34" spans="1:15" ht="15.75" thickBot="1">
      <c r="A34" s="25"/>
      <c r="B34" s="25"/>
      <c r="C34" s="25"/>
      <c r="D34" s="25"/>
      <c r="E34" s="40"/>
      <c r="F34" s="25"/>
      <c r="O34" s="41"/>
    </row>
    <row r="35" spans="1:17" s="55" customFormat="1" ht="38.25" customHeight="1" thickBot="1">
      <c r="A35" s="51" t="s">
        <v>8</v>
      </c>
      <c r="B35" s="51" t="s">
        <v>9</v>
      </c>
      <c r="C35" s="51" t="s">
        <v>10</v>
      </c>
      <c r="D35" s="51" t="s">
        <v>11</v>
      </c>
      <c r="E35" s="51" t="s">
        <v>12</v>
      </c>
      <c r="F35" s="52" t="s">
        <v>31</v>
      </c>
      <c r="G35" s="53" t="s">
        <v>32</v>
      </c>
      <c r="H35" s="53" t="s">
        <v>33</v>
      </c>
      <c r="I35" s="53" t="s">
        <v>45</v>
      </c>
      <c r="J35" s="53" t="s">
        <v>46</v>
      </c>
      <c r="K35" s="53" t="s">
        <v>47</v>
      </c>
      <c r="L35" s="53" t="s">
        <v>43</v>
      </c>
      <c r="M35" s="53" t="s">
        <v>44</v>
      </c>
      <c r="N35" s="53" t="s">
        <v>48</v>
      </c>
      <c r="O35" s="54" t="s">
        <v>34</v>
      </c>
      <c r="P35" s="54" t="s">
        <v>35</v>
      </c>
      <c r="Q35" s="54" t="s">
        <v>36</v>
      </c>
    </row>
    <row r="36" spans="1:17" ht="15.75" thickBot="1">
      <c r="A36" s="42" t="s">
        <v>13</v>
      </c>
      <c r="B36" s="42" t="s">
        <v>14</v>
      </c>
      <c r="C36" s="43">
        <v>41395</v>
      </c>
      <c r="D36" s="44">
        <v>92960.52</v>
      </c>
      <c r="E36" s="42">
        <f aca="true" t="shared" si="4" ref="E36:E50">D36/30</f>
        <v>3098.684</v>
      </c>
      <c r="F36" s="45">
        <f aca="true" t="shared" si="5" ref="F36:F50">E36*15</f>
        <v>46480.26</v>
      </c>
      <c r="G36" s="42">
        <f>F36</f>
        <v>46480.26</v>
      </c>
      <c r="H36" s="44">
        <v>12548.762</v>
      </c>
      <c r="I36" s="42">
        <v>182.21</v>
      </c>
      <c r="J36" s="42">
        <v>121.45</v>
      </c>
      <c r="K36" s="42">
        <v>182.18</v>
      </c>
      <c r="L36" s="42">
        <v>303.63</v>
      </c>
      <c r="M36" s="42"/>
      <c r="N36" s="42">
        <f>I36+J36+K36+L36+M36</f>
        <v>789.47</v>
      </c>
      <c r="O36" s="46">
        <v>0</v>
      </c>
      <c r="P36" s="47">
        <f>H36+N36+O36</f>
        <v>13338.232</v>
      </c>
      <c r="Q36" s="47">
        <f>G36-P36</f>
        <v>33142.028000000006</v>
      </c>
    </row>
    <row r="37" spans="1:17" ht="15.75" thickBot="1">
      <c r="A37" s="42" t="s">
        <v>15</v>
      </c>
      <c r="B37" s="42" t="s">
        <v>16</v>
      </c>
      <c r="C37" s="43">
        <v>41395</v>
      </c>
      <c r="D37" s="44">
        <v>36769.74</v>
      </c>
      <c r="E37" s="42">
        <f t="shared" si="4"/>
        <v>1225.658</v>
      </c>
      <c r="F37" s="45">
        <f t="shared" si="5"/>
        <v>18384.87</v>
      </c>
      <c r="G37" s="42">
        <f aca="true" t="shared" si="6" ref="G37:G50">F37</f>
        <v>18384.87</v>
      </c>
      <c r="H37" s="44">
        <v>3700.1429999999996</v>
      </c>
      <c r="I37" s="42">
        <v>64.75</v>
      </c>
      <c r="J37" s="42">
        <v>48.04</v>
      </c>
      <c r="K37" s="42">
        <v>72.06</v>
      </c>
      <c r="L37" s="42">
        <v>120.1</v>
      </c>
      <c r="M37" s="42"/>
      <c r="N37" s="42">
        <f>I37+J37+K37+L37+M37</f>
        <v>304.95</v>
      </c>
      <c r="O37" s="46"/>
      <c r="P37" s="47">
        <f>H37+N37+O37</f>
        <v>4005.0929999999994</v>
      </c>
      <c r="Q37" s="47">
        <f>G37-P37</f>
        <v>14379.777</v>
      </c>
    </row>
    <row r="38" spans="1:17" ht="15.75" thickBot="1">
      <c r="A38" s="42" t="s">
        <v>18</v>
      </c>
      <c r="B38" s="42" t="s">
        <v>19</v>
      </c>
      <c r="C38" s="43">
        <v>36769</v>
      </c>
      <c r="D38" s="44">
        <v>36769.74</v>
      </c>
      <c r="E38" s="42">
        <f t="shared" si="4"/>
        <v>1225.658</v>
      </c>
      <c r="F38" s="45">
        <f t="shared" si="5"/>
        <v>18384.87</v>
      </c>
      <c r="G38" s="42">
        <f t="shared" si="6"/>
        <v>18384.87</v>
      </c>
      <c r="H38" s="44">
        <v>3700.1429999999996</v>
      </c>
      <c r="I38" s="42">
        <v>64.75</v>
      </c>
      <c r="J38" s="42">
        <v>48.04</v>
      </c>
      <c r="K38" s="42">
        <v>72.06</v>
      </c>
      <c r="L38" s="42">
        <v>120.1</v>
      </c>
      <c r="M38" s="42"/>
      <c r="N38" s="42">
        <f>I38+J38+K38+L38+M38</f>
        <v>304.95</v>
      </c>
      <c r="O38" s="46">
        <v>0</v>
      </c>
      <c r="P38" s="47">
        <f>H38+N38+O38</f>
        <v>4005.0929999999994</v>
      </c>
      <c r="Q38" s="47">
        <f>G38-P38</f>
        <v>14379.777</v>
      </c>
    </row>
    <row r="39" spans="1:17" ht="15.75" thickBot="1">
      <c r="A39" s="42" t="s">
        <v>20</v>
      </c>
      <c r="B39" s="42" t="s">
        <v>0</v>
      </c>
      <c r="C39" s="43">
        <v>41395</v>
      </c>
      <c r="D39" s="44">
        <v>36769.74</v>
      </c>
      <c r="E39" s="42">
        <f t="shared" si="4"/>
        <v>1225.658</v>
      </c>
      <c r="F39" s="45">
        <f t="shared" si="5"/>
        <v>18384.87</v>
      </c>
      <c r="G39" s="42">
        <f t="shared" si="6"/>
        <v>18384.87</v>
      </c>
      <c r="H39" s="44">
        <v>3700.1429999999996</v>
      </c>
      <c r="I39" s="42">
        <v>64.75</v>
      </c>
      <c r="J39" s="42">
        <v>48.04</v>
      </c>
      <c r="K39" s="42">
        <v>72.06</v>
      </c>
      <c r="L39" s="42">
        <v>120.1</v>
      </c>
      <c r="M39" s="42"/>
      <c r="N39" s="42">
        <f>I39+J39+K39+L39+M39</f>
        <v>304.95</v>
      </c>
      <c r="O39" s="46">
        <v>10000</v>
      </c>
      <c r="P39" s="47">
        <f>H39+N39+O39</f>
        <v>14005.092999999999</v>
      </c>
      <c r="Q39" s="47">
        <f>G39-P39</f>
        <v>4379.777</v>
      </c>
    </row>
    <row r="40" spans="1:17" ht="15.75" thickBot="1">
      <c r="A40" s="42" t="s">
        <v>21</v>
      </c>
      <c r="B40" s="42" t="s">
        <v>22</v>
      </c>
      <c r="C40" s="43">
        <v>41501</v>
      </c>
      <c r="D40" s="44">
        <v>15217.24</v>
      </c>
      <c r="E40" s="42">
        <f t="shared" si="4"/>
        <v>507.24133333333333</v>
      </c>
      <c r="F40" s="45">
        <f t="shared" si="5"/>
        <v>7608.62</v>
      </c>
      <c r="G40" s="42">
        <f t="shared" si="6"/>
        <v>7608.62</v>
      </c>
      <c r="H40" s="44">
        <v>1078.012056</v>
      </c>
      <c r="I40" s="42">
        <v>19.7</v>
      </c>
      <c r="J40" s="42">
        <v>19.88</v>
      </c>
      <c r="K40" s="42">
        <v>29.82</v>
      </c>
      <c r="L40" s="42">
        <v>49.7</v>
      </c>
      <c r="M40" s="42"/>
      <c r="N40" s="42">
        <f>I40+J40+K40+L40+M40</f>
        <v>119.10000000000001</v>
      </c>
      <c r="O40" s="46"/>
      <c r="P40" s="47">
        <f>H40+N40+O40</f>
        <v>1197.112056</v>
      </c>
      <c r="Q40" s="47">
        <f>G40-P40</f>
        <v>6411.507944</v>
      </c>
    </row>
    <row r="41" spans="1:17" ht="15.75" thickBot="1">
      <c r="A41" s="42" t="s">
        <v>23</v>
      </c>
      <c r="B41" s="42" t="s">
        <v>1</v>
      </c>
      <c r="C41" s="43" t="s">
        <v>24</v>
      </c>
      <c r="D41" s="44">
        <v>23521.38</v>
      </c>
      <c r="E41" s="42">
        <f t="shared" si="4"/>
        <v>784.046</v>
      </c>
      <c r="F41" s="45">
        <f t="shared" si="5"/>
        <v>11760.69</v>
      </c>
      <c r="G41" s="42">
        <f t="shared" si="6"/>
        <v>11760.69</v>
      </c>
      <c r="H41" s="44">
        <v>1997.4264960000003</v>
      </c>
      <c r="I41" s="42">
        <v>37.06</v>
      </c>
      <c r="J41" s="42">
        <v>30.73</v>
      </c>
      <c r="K41" s="42">
        <v>46.1</v>
      </c>
      <c r="L41" s="42">
        <v>76.83</v>
      </c>
      <c r="M41" s="42"/>
      <c r="N41" s="42">
        <f>I41+J41+K41+L41+M41</f>
        <v>190.72000000000003</v>
      </c>
      <c r="O41" s="46"/>
      <c r="P41" s="47">
        <f>H41+N41+O41</f>
        <v>2188.1464960000003</v>
      </c>
      <c r="Q41" s="47">
        <f>G41-P41</f>
        <v>9572.543504000001</v>
      </c>
    </row>
    <row r="42" spans="1:17" ht="15.75" thickBot="1">
      <c r="A42" s="42" t="s">
        <v>25</v>
      </c>
      <c r="B42" s="42" t="s">
        <v>2</v>
      </c>
      <c r="C42" s="43">
        <v>41654</v>
      </c>
      <c r="D42" s="44">
        <v>36769.74</v>
      </c>
      <c r="E42" s="42">
        <f t="shared" si="4"/>
        <v>1225.658</v>
      </c>
      <c r="F42" s="45">
        <f t="shared" si="5"/>
        <v>18384.87</v>
      </c>
      <c r="G42" s="42">
        <f t="shared" si="6"/>
        <v>18384.87</v>
      </c>
      <c r="H42" s="44">
        <v>3700.1429999999996</v>
      </c>
      <c r="I42" s="42">
        <v>0</v>
      </c>
      <c r="J42" s="42">
        <v>0</v>
      </c>
      <c r="K42" s="42">
        <v>0</v>
      </c>
      <c r="L42" s="42">
        <v>0</v>
      </c>
      <c r="M42" s="42"/>
      <c r="N42" s="42">
        <f>I42+J42+K42+L42+M42</f>
        <v>0</v>
      </c>
      <c r="O42" s="46"/>
      <c r="P42" s="47">
        <f>H42+N42+O42</f>
        <v>3700.1429999999996</v>
      </c>
      <c r="Q42" s="47">
        <f>G42-P42</f>
        <v>14684.726999999999</v>
      </c>
    </row>
    <row r="43" spans="1:17" ht="15.75" thickBot="1">
      <c r="A43" s="42" t="s">
        <v>26</v>
      </c>
      <c r="B43" s="42" t="s">
        <v>27</v>
      </c>
      <c r="C43" s="43">
        <v>41671</v>
      </c>
      <c r="D43" s="44">
        <v>23521.38</v>
      </c>
      <c r="E43" s="42">
        <f t="shared" si="4"/>
        <v>784.046</v>
      </c>
      <c r="F43" s="45">
        <f t="shared" si="5"/>
        <v>11760.69</v>
      </c>
      <c r="G43" s="42">
        <f t="shared" si="6"/>
        <v>11760.69</v>
      </c>
      <c r="H43" s="44">
        <v>1997.4264960000003</v>
      </c>
      <c r="I43" s="42">
        <v>0</v>
      </c>
      <c r="J43" s="42">
        <v>0</v>
      </c>
      <c r="K43" s="42">
        <v>0</v>
      </c>
      <c r="L43" s="42">
        <v>0</v>
      </c>
      <c r="M43" s="42"/>
      <c r="N43" s="42">
        <f>I43+J43+K43+L43+M43</f>
        <v>0</v>
      </c>
      <c r="O43" s="46"/>
      <c r="P43" s="47">
        <f>H43+N43+O43</f>
        <v>1997.4264960000003</v>
      </c>
      <c r="Q43" s="47">
        <f>G43-P43</f>
        <v>9763.263504</v>
      </c>
    </row>
    <row r="44" spans="1:17" ht="15.75" thickBot="1">
      <c r="A44" s="42" t="s">
        <v>28</v>
      </c>
      <c r="B44" s="42" t="s">
        <v>29</v>
      </c>
      <c r="C44" s="43">
        <v>41852</v>
      </c>
      <c r="D44" s="44">
        <v>15217.24</v>
      </c>
      <c r="E44" s="42">
        <f t="shared" si="4"/>
        <v>507.24133333333333</v>
      </c>
      <c r="F44" s="45">
        <f t="shared" si="5"/>
        <v>7608.62</v>
      </c>
      <c r="G44" s="42">
        <f t="shared" si="6"/>
        <v>7608.62</v>
      </c>
      <c r="H44" s="44">
        <v>1078.012056</v>
      </c>
      <c r="I44" s="42">
        <v>19.7</v>
      </c>
      <c r="J44" s="42">
        <v>19.88</v>
      </c>
      <c r="K44" s="42">
        <v>29.82</v>
      </c>
      <c r="L44" s="42">
        <v>49.7</v>
      </c>
      <c r="M44" s="42"/>
      <c r="N44" s="42">
        <f>I44+J44+K44+L44+M44</f>
        <v>119.10000000000001</v>
      </c>
      <c r="O44" s="46"/>
      <c r="P44" s="47">
        <f>H44+N44+O44</f>
        <v>1197.112056</v>
      </c>
      <c r="Q44" s="47">
        <f>G44-P44</f>
        <v>6411.507944</v>
      </c>
    </row>
    <row r="45" spans="1:17" ht="15.75" thickBot="1">
      <c r="A45" s="42" t="s">
        <v>30</v>
      </c>
      <c r="B45" s="42" t="s">
        <v>3</v>
      </c>
      <c r="C45" s="43">
        <v>41872</v>
      </c>
      <c r="D45" s="44">
        <v>10361.84</v>
      </c>
      <c r="E45" s="42">
        <f t="shared" si="4"/>
        <v>345.3946666666667</v>
      </c>
      <c r="F45" s="45">
        <f t="shared" si="5"/>
        <v>5180.92</v>
      </c>
      <c r="G45" s="42">
        <f t="shared" si="6"/>
        <v>5180.92</v>
      </c>
      <c r="H45" s="44">
        <v>559.4553360000001</v>
      </c>
      <c r="I45" s="42">
        <v>9.55</v>
      </c>
      <c r="J45" s="42">
        <v>13.54</v>
      </c>
      <c r="K45" s="42">
        <v>20.31</v>
      </c>
      <c r="L45" s="42">
        <v>33.84</v>
      </c>
      <c r="M45" s="42"/>
      <c r="N45" s="42">
        <f>I45+J45+K45+L45+M45</f>
        <v>77.24000000000001</v>
      </c>
      <c r="O45" s="46"/>
      <c r="P45" s="47">
        <f>H45+N45+O45</f>
        <v>636.6953360000001</v>
      </c>
      <c r="Q45" s="47">
        <f>G45-P45</f>
        <v>4544.224664</v>
      </c>
    </row>
    <row r="46" spans="1:17" ht="15.75" thickBot="1">
      <c r="A46" s="42" t="s">
        <v>37</v>
      </c>
      <c r="B46" s="42" t="s">
        <v>5</v>
      </c>
      <c r="C46" s="43">
        <v>42005</v>
      </c>
      <c r="D46" s="44">
        <f>25000</f>
        <v>25000</v>
      </c>
      <c r="E46" s="42">
        <f t="shared" si="4"/>
        <v>833.3333333333334</v>
      </c>
      <c r="F46" s="45">
        <f t="shared" si="5"/>
        <v>12500</v>
      </c>
      <c r="G46" s="42">
        <f t="shared" si="6"/>
        <v>12500</v>
      </c>
      <c r="H46" s="44">
        <v>2171.3122080000003</v>
      </c>
      <c r="I46" s="42">
        <v>0</v>
      </c>
      <c r="J46" s="42">
        <v>0</v>
      </c>
      <c r="K46" s="42">
        <v>0</v>
      </c>
      <c r="L46" s="42">
        <v>0</v>
      </c>
      <c r="M46" s="42"/>
      <c r="N46" s="42">
        <f>I46+J46+K46+L46+M46</f>
        <v>0</v>
      </c>
      <c r="O46" s="46"/>
      <c r="P46" s="47">
        <f>H46+N46+O46</f>
        <v>2171.3122080000003</v>
      </c>
      <c r="Q46" s="47">
        <f>G46-P46</f>
        <v>10328.687792</v>
      </c>
    </row>
    <row r="47" spans="1:17" ht="15.75" thickBot="1">
      <c r="A47" s="42" t="s">
        <v>38</v>
      </c>
      <c r="B47" s="42" t="s">
        <v>49</v>
      </c>
      <c r="C47" s="43">
        <v>42005</v>
      </c>
      <c r="D47" s="44">
        <f>36769.74</f>
        <v>36769.74</v>
      </c>
      <c r="E47" s="42">
        <f t="shared" si="4"/>
        <v>1225.658</v>
      </c>
      <c r="F47" s="45">
        <f t="shared" si="5"/>
        <v>18384.87</v>
      </c>
      <c r="G47" s="42">
        <f t="shared" si="6"/>
        <v>18384.87</v>
      </c>
      <c r="H47" s="44">
        <v>3700.1520000000005</v>
      </c>
      <c r="I47" s="42">
        <v>0</v>
      </c>
      <c r="J47" s="42">
        <v>0</v>
      </c>
      <c r="K47" s="42">
        <v>0</v>
      </c>
      <c r="L47" s="42">
        <v>0</v>
      </c>
      <c r="M47" s="42"/>
      <c r="N47" s="42">
        <f>I47+J47+K47+L47+M47</f>
        <v>0</v>
      </c>
      <c r="O47" s="46"/>
      <c r="P47" s="47">
        <f>H47+N47+O47</f>
        <v>3700.1520000000005</v>
      </c>
      <c r="Q47" s="47">
        <f>G47-P47</f>
        <v>14684.717999999999</v>
      </c>
    </row>
    <row r="48" spans="1:17" ht="15.75" thickBot="1">
      <c r="A48" s="42" t="s">
        <v>39</v>
      </c>
      <c r="B48" s="42" t="s">
        <v>4</v>
      </c>
      <c r="C48" s="43">
        <v>42005</v>
      </c>
      <c r="D48" s="44">
        <f>23521.38</f>
        <v>23521.38</v>
      </c>
      <c r="E48" s="42">
        <f t="shared" si="4"/>
        <v>784.046</v>
      </c>
      <c r="F48" s="45">
        <f t="shared" si="5"/>
        <v>11760.69</v>
      </c>
      <c r="G48" s="42">
        <f t="shared" si="6"/>
        <v>11760.69</v>
      </c>
      <c r="H48" s="44">
        <v>1997.4264960000003</v>
      </c>
      <c r="I48" s="42">
        <v>0</v>
      </c>
      <c r="J48" s="42">
        <v>0</v>
      </c>
      <c r="K48" s="42">
        <v>0</v>
      </c>
      <c r="L48" s="42">
        <v>0</v>
      </c>
      <c r="M48" s="42"/>
      <c r="N48" s="42">
        <f>I48+J48+K48+L48+M48</f>
        <v>0</v>
      </c>
      <c r="O48" s="46"/>
      <c r="P48" s="47">
        <f>H48+N48+O48</f>
        <v>1997.4264960000003</v>
      </c>
      <c r="Q48" s="47">
        <f>G48-P48</f>
        <v>9763.263504</v>
      </c>
    </row>
    <row r="49" spans="1:17" ht="15.75" thickBot="1">
      <c r="A49" s="42" t="s">
        <v>41</v>
      </c>
      <c r="B49" s="42" t="s">
        <v>7</v>
      </c>
      <c r="C49" s="43" t="s">
        <v>42</v>
      </c>
      <c r="D49" s="44">
        <v>15217.24</v>
      </c>
      <c r="E49" s="42">
        <f t="shared" si="4"/>
        <v>507.24133333333333</v>
      </c>
      <c r="F49" s="45">
        <f t="shared" si="5"/>
        <v>7608.62</v>
      </c>
      <c r="G49" s="42">
        <f t="shared" si="6"/>
        <v>7608.62</v>
      </c>
      <c r="H49" s="44">
        <v>1078.012056</v>
      </c>
      <c r="I49" s="42">
        <v>19.7</v>
      </c>
      <c r="J49" s="42">
        <v>19.88</v>
      </c>
      <c r="K49" s="42">
        <v>29.82</v>
      </c>
      <c r="L49" s="42">
        <v>49.7</v>
      </c>
      <c r="M49" s="42"/>
      <c r="N49" s="42">
        <f>I49+J49+K49+L49+M49</f>
        <v>119.10000000000001</v>
      </c>
      <c r="O49" s="46"/>
      <c r="P49" s="47">
        <f>H49+N49+O49</f>
        <v>1197.112056</v>
      </c>
      <c r="Q49" s="47">
        <f>G49-P49</f>
        <v>6411.507944</v>
      </c>
    </row>
    <row r="50" spans="1:17" ht="15.75" thickBot="1">
      <c r="A50" s="42" t="s">
        <v>40</v>
      </c>
      <c r="B50" s="42" t="s">
        <v>6</v>
      </c>
      <c r="C50" s="43" t="s">
        <v>42</v>
      </c>
      <c r="D50" s="44">
        <v>15217.24</v>
      </c>
      <c r="E50" s="42">
        <f t="shared" si="4"/>
        <v>507.24133333333333</v>
      </c>
      <c r="F50" s="44">
        <f t="shared" si="5"/>
        <v>7608.62</v>
      </c>
      <c r="G50" s="42">
        <f t="shared" si="6"/>
        <v>7608.62</v>
      </c>
      <c r="H50" s="44">
        <v>1078.012056</v>
      </c>
      <c r="I50" s="42">
        <v>19.7</v>
      </c>
      <c r="J50" s="42">
        <v>19.88</v>
      </c>
      <c r="K50" s="42">
        <v>29.82</v>
      </c>
      <c r="L50" s="42">
        <v>49.7</v>
      </c>
      <c r="M50" s="42"/>
      <c r="N50" s="42">
        <f>I50+J50+K50+L50+M50</f>
        <v>119.10000000000001</v>
      </c>
      <c r="O50" s="46"/>
      <c r="P50" s="47">
        <f>H50+N50+O50</f>
        <v>1197.112056</v>
      </c>
      <c r="Q50" s="47">
        <f>G50-P50</f>
        <v>6411.507944</v>
      </c>
    </row>
    <row r="51" spans="5:17" ht="15.75" thickBot="1">
      <c r="E51" s="48"/>
      <c r="F51" s="49">
        <f>SUM(F36:F50)</f>
        <v>221802.08</v>
      </c>
      <c r="G51" s="49">
        <f aca="true" t="shared" si="7" ref="G51:Q51">SUM(G36:G50)</f>
        <v>221802.08</v>
      </c>
      <c r="H51" s="49">
        <f t="shared" si="7"/>
        <v>44084.581256000005</v>
      </c>
      <c r="I51" s="49">
        <f t="shared" si="7"/>
        <v>501.87</v>
      </c>
      <c r="J51" s="49">
        <f t="shared" si="7"/>
        <v>389.36</v>
      </c>
      <c r="K51" s="49">
        <f t="shared" si="7"/>
        <v>584.0500000000001</v>
      </c>
      <c r="L51" s="49">
        <f t="shared" si="7"/>
        <v>973.4000000000003</v>
      </c>
      <c r="M51" s="49">
        <f t="shared" si="7"/>
        <v>0</v>
      </c>
      <c r="N51" s="49">
        <f t="shared" si="7"/>
        <v>2448.6800000000003</v>
      </c>
      <c r="O51" s="49">
        <f t="shared" si="7"/>
        <v>10000</v>
      </c>
      <c r="P51" s="49">
        <f t="shared" si="7"/>
        <v>56533.26125599999</v>
      </c>
      <c r="Q51" s="49">
        <f t="shared" si="7"/>
        <v>165268.81874400002</v>
      </c>
    </row>
    <row r="52" spans="5:15" ht="15.75" thickTop="1">
      <c r="E52" s="48"/>
      <c r="O52" s="41"/>
    </row>
    <row r="53" spans="5:15" ht="15">
      <c r="E53" s="48"/>
      <c r="G53" s="143"/>
      <c r="H53" s="143"/>
      <c r="I53" s="143"/>
      <c r="J53" s="143"/>
      <c r="K53" s="29"/>
      <c r="L53" s="143"/>
      <c r="M53" s="143"/>
      <c r="N53" s="143"/>
      <c r="O53" s="143"/>
    </row>
    <row r="54" ht="15">
      <c r="E54" s="48"/>
    </row>
    <row r="55" ht="15">
      <c r="E55" s="48"/>
    </row>
    <row r="56" spans="5:15" ht="15">
      <c r="E56" s="48"/>
      <c r="G56" s="143"/>
      <c r="H56" s="143"/>
      <c r="I56" s="143"/>
      <c r="J56" s="143"/>
      <c r="K56" s="29"/>
      <c r="L56" s="143"/>
      <c r="M56" s="143"/>
      <c r="N56" s="143"/>
      <c r="O56" s="143"/>
    </row>
    <row r="57" spans="5:15" ht="15">
      <c r="E57" s="48"/>
      <c r="G57" s="143"/>
      <c r="H57" s="143"/>
      <c r="I57" s="143"/>
      <c r="J57" s="143"/>
      <c r="K57" s="29"/>
      <c r="L57" s="143"/>
      <c r="M57" s="143"/>
      <c r="N57" s="143"/>
      <c r="O57" s="143"/>
    </row>
    <row r="58" spans="5:15" ht="15">
      <c r="E58" s="48"/>
      <c r="O58" s="41"/>
    </row>
    <row r="59" spans="5:15" ht="15">
      <c r="E59" s="48"/>
      <c r="O59" s="41"/>
    </row>
    <row r="60" spans="5:15" ht="15">
      <c r="E60" s="48"/>
      <c r="O60" s="41"/>
    </row>
    <row r="61" spans="5:15" ht="15">
      <c r="E61" s="48"/>
      <c r="L61" s="143"/>
      <c r="M61" s="143"/>
      <c r="N61" s="143"/>
      <c r="O61" s="41"/>
    </row>
    <row r="64" spans="12:14" ht="15">
      <c r="L64" s="143"/>
      <c r="M64" s="143"/>
      <c r="N64" s="143"/>
    </row>
    <row r="65" spans="12:14" ht="15">
      <c r="L65" s="143"/>
      <c r="M65" s="143"/>
      <c r="N65" s="143"/>
    </row>
  </sheetData>
  <sheetProtection/>
  <mergeCells count="17">
    <mergeCell ref="L64:N64"/>
    <mergeCell ref="L65:N65"/>
    <mergeCell ref="B1:N2"/>
    <mergeCell ref="L56:O56"/>
    <mergeCell ref="L53:O53"/>
    <mergeCell ref="L57:O57"/>
    <mergeCell ref="L27:O27"/>
    <mergeCell ref="C4:K4"/>
    <mergeCell ref="L30:O30"/>
    <mergeCell ref="L61:N61"/>
    <mergeCell ref="G56:J56"/>
    <mergeCell ref="G57:J57"/>
    <mergeCell ref="G27:J27"/>
    <mergeCell ref="G30:J30"/>
    <mergeCell ref="G31:J31"/>
    <mergeCell ref="L31:O31"/>
    <mergeCell ref="G53:J53"/>
  </mergeCells>
  <printOptions horizontalCentered="1"/>
  <pageMargins left="0.25" right="0.25" top="0.75" bottom="0.75" header="0.3" footer="0.3"/>
  <pageSetup horizontalDpi="600" verticalDpi="600" orientation="landscape" paperSize="5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B4" sqref="B4:J4"/>
    </sheetView>
  </sheetViews>
  <sheetFormatPr defaultColWidth="11.57421875" defaultRowHeight="15"/>
  <cols>
    <col min="1" max="1" width="27.421875" style="36" customWidth="1"/>
    <col min="2" max="2" width="10.140625" style="36" bestFit="1" customWidth="1"/>
    <col min="3" max="3" width="8.7109375" style="36" bestFit="1" customWidth="1"/>
    <col min="4" max="5" width="12.28125" style="36" bestFit="1" customWidth="1"/>
    <col min="6" max="6" width="11.28125" style="36" bestFit="1" customWidth="1"/>
    <col min="7" max="7" width="10.421875" style="36" bestFit="1" customWidth="1"/>
    <col min="8" max="8" width="10.140625" style="36" bestFit="1" customWidth="1"/>
    <col min="9" max="9" width="12.28125" style="36" bestFit="1" customWidth="1"/>
    <col min="10" max="10" width="11.7109375" style="36" bestFit="1" customWidth="1"/>
    <col min="11" max="11" width="10.28125" style="36" bestFit="1" customWidth="1"/>
    <col min="12" max="12" width="12.57421875" style="36" bestFit="1" customWidth="1"/>
    <col min="13" max="13" width="12.28125" style="36" bestFit="1" customWidth="1"/>
    <col min="14" max="14" width="12.57421875" style="36" bestFit="1" customWidth="1"/>
    <col min="15" max="16384" width="11.57421875" style="36" customWidth="1"/>
  </cols>
  <sheetData>
    <row r="1" spans="1:11" ht="18" customHeight="1">
      <c r="A1" s="37"/>
      <c r="B1" s="144" t="s">
        <v>104</v>
      </c>
      <c r="C1" s="144"/>
      <c r="D1" s="144"/>
      <c r="E1" s="144"/>
      <c r="F1" s="144"/>
      <c r="G1" s="144"/>
      <c r="H1" s="144"/>
      <c r="I1" s="144"/>
      <c r="J1" s="144"/>
      <c r="K1" s="144"/>
    </row>
    <row r="2" spans="1:11" ht="18.75">
      <c r="A2" s="37"/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8" customHeight="1">
      <c r="A3" s="25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0" ht="17.25">
      <c r="A4" s="38"/>
      <c r="B4" s="145" t="s">
        <v>51</v>
      </c>
      <c r="C4" s="145"/>
      <c r="D4" s="145"/>
      <c r="E4" s="145"/>
      <c r="F4" s="145"/>
      <c r="G4" s="145"/>
      <c r="H4" s="145"/>
      <c r="I4" s="145"/>
      <c r="J4" s="145"/>
    </row>
    <row r="5" spans="1:12" ht="15">
      <c r="A5" s="29"/>
      <c r="B5" s="29"/>
      <c r="C5" s="29"/>
      <c r="D5" s="29"/>
      <c r="E5" s="29"/>
      <c r="F5" s="29"/>
      <c r="G5" s="29"/>
      <c r="H5" s="29"/>
      <c r="I5" s="29"/>
      <c r="J5" s="29"/>
      <c r="L5" s="41"/>
    </row>
    <row r="6" spans="1:12" ht="15">
      <c r="A6" s="29"/>
      <c r="B6" s="25"/>
      <c r="C6" s="40"/>
      <c r="D6" s="25"/>
      <c r="L6" s="41"/>
    </row>
    <row r="7" spans="1:12" ht="15">
      <c r="A7" s="29" t="s">
        <v>57</v>
      </c>
      <c r="B7" s="25"/>
      <c r="C7" s="40"/>
      <c r="D7" s="25"/>
      <c r="L7" s="41"/>
    </row>
    <row r="8" spans="1:12" ht="15.75" thickBot="1">
      <c r="A8" s="29"/>
      <c r="B8" s="25"/>
      <c r="C8" s="40"/>
      <c r="D8" s="25"/>
      <c r="L8" s="41"/>
    </row>
    <row r="9" spans="1:13" s="55" customFormat="1" ht="36.75" thickBot="1">
      <c r="A9" s="51" t="s">
        <v>9</v>
      </c>
      <c r="B9" s="51" t="s">
        <v>11</v>
      </c>
      <c r="C9" s="51" t="s">
        <v>12</v>
      </c>
      <c r="D9" s="52" t="s">
        <v>31</v>
      </c>
      <c r="E9" s="53" t="s">
        <v>32</v>
      </c>
      <c r="F9" s="53" t="s">
        <v>33</v>
      </c>
      <c r="G9" s="53" t="s">
        <v>45</v>
      </c>
      <c r="H9" s="53" t="s">
        <v>46</v>
      </c>
      <c r="I9" s="53" t="s">
        <v>47</v>
      </c>
      <c r="J9" s="53" t="s">
        <v>43</v>
      </c>
      <c r="K9" s="53" t="s">
        <v>48</v>
      </c>
      <c r="L9" s="54" t="s">
        <v>35</v>
      </c>
      <c r="M9" s="54" t="s">
        <v>36</v>
      </c>
    </row>
    <row r="10" spans="1:13" ht="15.75" thickBot="1">
      <c r="A10" s="42" t="s">
        <v>14</v>
      </c>
      <c r="B10" s="44">
        <v>92960.52</v>
      </c>
      <c r="C10" s="42">
        <f aca="true" t="shared" si="0" ref="C10:C21">B10/30</f>
        <v>3098.684</v>
      </c>
      <c r="D10" s="45">
        <f aca="true" t="shared" si="1" ref="D10:D21">C10*15</f>
        <v>46480.26</v>
      </c>
      <c r="E10" s="42">
        <f>D10</f>
        <v>46480.26</v>
      </c>
      <c r="F10" s="44">
        <v>12548.762</v>
      </c>
      <c r="G10" s="42">
        <v>182.21</v>
      </c>
      <c r="H10" s="42">
        <v>121.45</v>
      </c>
      <c r="I10" s="42">
        <v>182.18</v>
      </c>
      <c r="J10" s="42">
        <v>303.63</v>
      </c>
      <c r="K10" s="42">
        <f>G10+H10+I10+J10</f>
        <v>789.47</v>
      </c>
      <c r="L10" s="47">
        <f>F10+K10</f>
        <v>13338.232</v>
      </c>
      <c r="M10" s="47">
        <f>E10-L10</f>
        <v>33142.028000000006</v>
      </c>
    </row>
    <row r="11" spans="1:13" ht="15.75" thickBot="1">
      <c r="A11" s="42" t="s">
        <v>19</v>
      </c>
      <c r="B11" s="44">
        <v>36769.74</v>
      </c>
      <c r="C11" s="42">
        <f t="shared" si="0"/>
        <v>1225.658</v>
      </c>
      <c r="D11" s="45">
        <f t="shared" si="1"/>
        <v>18384.87</v>
      </c>
      <c r="E11" s="42">
        <f aca="true" t="shared" si="2" ref="E11:E21">D11</f>
        <v>18384.87</v>
      </c>
      <c r="F11" s="44">
        <v>3700.1429999999996</v>
      </c>
      <c r="G11" s="42">
        <v>64.75</v>
      </c>
      <c r="H11" s="42">
        <v>48.04</v>
      </c>
      <c r="I11" s="42">
        <v>72.06</v>
      </c>
      <c r="J11" s="42">
        <v>120.1</v>
      </c>
      <c r="K11" s="42">
        <f>G11+H11+I11+J11</f>
        <v>304.95</v>
      </c>
      <c r="L11" s="47">
        <f>F11+K11</f>
        <v>4005.0929999999994</v>
      </c>
      <c r="M11" s="47">
        <f>E11-L11</f>
        <v>14379.777</v>
      </c>
    </row>
    <row r="12" spans="1:13" ht="15.75" thickBot="1">
      <c r="A12" s="42" t="s">
        <v>22</v>
      </c>
      <c r="B12" s="44">
        <v>15217.24</v>
      </c>
      <c r="C12" s="42">
        <f t="shared" si="0"/>
        <v>507.24133333333333</v>
      </c>
      <c r="D12" s="45">
        <f t="shared" si="1"/>
        <v>7608.62</v>
      </c>
      <c r="E12" s="42">
        <f t="shared" si="2"/>
        <v>7608.62</v>
      </c>
      <c r="F12" s="44">
        <v>1078.012056</v>
      </c>
      <c r="G12" s="42">
        <v>19.7</v>
      </c>
      <c r="H12" s="42">
        <v>19.88</v>
      </c>
      <c r="I12" s="42">
        <v>29.82</v>
      </c>
      <c r="J12" s="42">
        <v>49.7</v>
      </c>
      <c r="K12" s="42">
        <f>G12+H12+I12+J12</f>
        <v>119.10000000000001</v>
      </c>
      <c r="L12" s="47">
        <f>F12+K12</f>
        <v>1197.112056</v>
      </c>
      <c r="M12" s="47">
        <f>E12-L12</f>
        <v>6411.507944</v>
      </c>
    </row>
    <row r="13" spans="1:13" s="41" customFormat="1" ht="15.75" thickBot="1">
      <c r="A13" s="42" t="s">
        <v>60</v>
      </c>
      <c r="B13" s="44">
        <v>25000</v>
      </c>
      <c r="C13" s="42">
        <f>B13/30</f>
        <v>833.3333333333334</v>
      </c>
      <c r="D13" s="45">
        <f>C13*15</f>
        <v>12500</v>
      </c>
      <c r="E13" s="42">
        <f t="shared" si="2"/>
        <v>12500</v>
      </c>
      <c r="F13" s="44">
        <v>2171.31</v>
      </c>
      <c r="G13" s="42">
        <v>0</v>
      </c>
      <c r="H13" s="42">
        <v>0</v>
      </c>
      <c r="I13" s="42">
        <v>0</v>
      </c>
      <c r="J13" s="42">
        <v>0</v>
      </c>
      <c r="K13" s="42">
        <f>G13+H13+I13+J13</f>
        <v>0</v>
      </c>
      <c r="L13" s="47">
        <f>F13+K13</f>
        <v>2171.31</v>
      </c>
      <c r="M13" s="47">
        <f>E13-F13</f>
        <v>10328.69</v>
      </c>
    </row>
    <row r="14" spans="1:13" ht="15.75" thickBot="1">
      <c r="A14" s="42" t="s">
        <v>1</v>
      </c>
      <c r="B14" s="44">
        <v>23521.38</v>
      </c>
      <c r="C14" s="42">
        <f t="shared" si="0"/>
        <v>784.046</v>
      </c>
      <c r="D14" s="45">
        <f t="shared" si="1"/>
        <v>11760.69</v>
      </c>
      <c r="E14" s="42">
        <f t="shared" si="2"/>
        <v>11760.69</v>
      </c>
      <c r="F14" s="44">
        <v>1997.4264960000003</v>
      </c>
      <c r="G14" s="42">
        <v>37.06</v>
      </c>
      <c r="H14" s="42">
        <v>30.73</v>
      </c>
      <c r="I14" s="42">
        <v>46.1</v>
      </c>
      <c r="J14" s="42">
        <v>76.83</v>
      </c>
      <c r="K14" s="42">
        <f>G14+H14+I14+J14</f>
        <v>190.72000000000003</v>
      </c>
      <c r="L14" s="47">
        <f>F14+K14</f>
        <v>2188.1464960000003</v>
      </c>
      <c r="M14" s="47">
        <f>E14-L14</f>
        <v>9572.543504000001</v>
      </c>
    </row>
    <row r="15" spans="1:13" ht="15.75" thickBot="1">
      <c r="A15" s="42" t="s">
        <v>27</v>
      </c>
      <c r="B15" s="44">
        <v>23521.38</v>
      </c>
      <c r="C15" s="42">
        <f t="shared" si="0"/>
        <v>784.046</v>
      </c>
      <c r="D15" s="45">
        <f t="shared" si="1"/>
        <v>11760.69</v>
      </c>
      <c r="E15" s="42">
        <f t="shared" si="2"/>
        <v>11760.69</v>
      </c>
      <c r="F15" s="44">
        <v>1997.4264960000003</v>
      </c>
      <c r="G15" s="42">
        <v>0</v>
      </c>
      <c r="H15" s="42">
        <v>0</v>
      </c>
      <c r="I15" s="42">
        <v>0</v>
      </c>
      <c r="J15" s="42">
        <v>0</v>
      </c>
      <c r="K15" s="42">
        <f>G15+H15+I15+J15</f>
        <v>0</v>
      </c>
      <c r="L15" s="47">
        <f>F15+K15</f>
        <v>1997.4264960000003</v>
      </c>
      <c r="M15" s="47">
        <f>E15-L15</f>
        <v>9763.263504</v>
      </c>
    </row>
    <row r="16" spans="1:13" ht="15.75" thickBot="1">
      <c r="A16" s="42" t="s">
        <v>29</v>
      </c>
      <c r="B16" s="44">
        <v>15217.24</v>
      </c>
      <c r="C16" s="42">
        <f t="shared" si="0"/>
        <v>507.24133333333333</v>
      </c>
      <c r="D16" s="45">
        <f t="shared" si="1"/>
        <v>7608.62</v>
      </c>
      <c r="E16" s="42">
        <f t="shared" si="2"/>
        <v>7608.62</v>
      </c>
      <c r="F16" s="44">
        <v>1078.012056</v>
      </c>
      <c r="G16" s="42">
        <v>19.7</v>
      </c>
      <c r="H16" s="42">
        <v>19.88</v>
      </c>
      <c r="I16" s="42">
        <v>29.82</v>
      </c>
      <c r="J16" s="42">
        <v>49.7</v>
      </c>
      <c r="K16" s="42">
        <f>G16+H16+I16+J16</f>
        <v>119.10000000000001</v>
      </c>
      <c r="L16" s="47">
        <f>F16+K16</f>
        <v>1197.112056</v>
      </c>
      <c r="M16" s="47">
        <f>E16-L16</f>
        <v>6411.507944</v>
      </c>
    </row>
    <row r="17" spans="1:13" ht="15.75" thickBot="1">
      <c r="A17" s="42" t="s">
        <v>3</v>
      </c>
      <c r="B17" s="44">
        <v>10361.84</v>
      </c>
      <c r="C17" s="42">
        <f t="shared" si="0"/>
        <v>345.3946666666667</v>
      </c>
      <c r="D17" s="45">
        <f t="shared" si="1"/>
        <v>5180.92</v>
      </c>
      <c r="E17" s="42">
        <f t="shared" si="2"/>
        <v>5180.92</v>
      </c>
      <c r="F17" s="44">
        <v>559.4553360000001</v>
      </c>
      <c r="G17" s="42">
        <v>9.55</v>
      </c>
      <c r="H17" s="42">
        <v>13.54</v>
      </c>
      <c r="I17" s="42">
        <v>20.31</v>
      </c>
      <c r="J17" s="42">
        <v>33.84</v>
      </c>
      <c r="K17" s="42">
        <f>G17+H17+I17+J17</f>
        <v>77.24000000000001</v>
      </c>
      <c r="L17" s="47">
        <f>F17+K17</f>
        <v>636.6953360000001</v>
      </c>
      <c r="M17" s="47">
        <f>E17-L17</f>
        <v>4544.224664</v>
      </c>
    </row>
    <row r="18" spans="1:13" ht="15.75" thickBot="1">
      <c r="A18" s="42" t="s">
        <v>5</v>
      </c>
      <c r="B18" s="44">
        <f>25000</f>
        <v>25000</v>
      </c>
      <c r="C18" s="42">
        <f t="shared" si="0"/>
        <v>833.3333333333334</v>
      </c>
      <c r="D18" s="45">
        <f t="shared" si="1"/>
        <v>12500</v>
      </c>
      <c r="E18" s="42">
        <f t="shared" si="2"/>
        <v>12500</v>
      </c>
      <c r="F18" s="44">
        <v>2171.3122080000003</v>
      </c>
      <c r="G18" s="42">
        <v>0</v>
      </c>
      <c r="H18" s="42">
        <v>0</v>
      </c>
      <c r="I18" s="42">
        <v>0</v>
      </c>
      <c r="J18" s="42">
        <v>0</v>
      </c>
      <c r="K18" s="42">
        <f>G18+H18+I18+J18</f>
        <v>0</v>
      </c>
      <c r="L18" s="47">
        <f>F18+K18</f>
        <v>2171.3122080000003</v>
      </c>
      <c r="M18" s="47">
        <f>E18-L18</f>
        <v>10328.687792</v>
      </c>
    </row>
    <row r="19" spans="1:13" ht="15.75" thickBot="1">
      <c r="A19" s="42" t="s">
        <v>4</v>
      </c>
      <c r="B19" s="44">
        <f>23521.38</f>
        <v>23521.38</v>
      </c>
      <c r="C19" s="42">
        <f t="shared" si="0"/>
        <v>784.046</v>
      </c>
      <c r="D19" s="45">
        <f t="shared" si="1"/>
        <v>11760.69</v>
      </c>
      <c r="E19" s="42">
        <f t="shared" si="2"/>
        <v>11760.69</v>
      </c>
      <c r="F19" s="44">
        <v>1997.4264960000003</v>
      </c>
      <c r="G19" s="42">
        <v>0</v>
      </c>
      <c r="H19" s="42">
        <v>0</v>
      </c>
      <c r="I19" s="42">
        <v>0</v>
      </c>
      <c r="J19" s="42">
        <v>0</v>
      </c>
      <c r="K19" s="42">
        <f>G19+H19+I19+J19</f>
        <v>0</v>
      </c>
      <c r="L19" s="47">
        <f>F19+K19</f>
        <v>1997.4264960000003</v>
      </c>
      <c r="M19" s="47">
        <f>E19-L19</f>
        <v>9763.263504</v>
      </c>
    </row>
    <row r="20" spans="1:13" ht="15.75" thickBot="1">
      <c r="A20" s="42" t="s">
        <v>7</v>
      </c>
      <c r="B20" s="44">
        <v>15217.24</v>
      </c>
      <c r="C20" s="42">
        <f t="shared" si="0"/>
        <v>507.24133333333333</v>
      </c>
      <c r="D20" s="45">
        <f t="shared" si="1"/>
        <v>7608.62</v>
      </c>
      <c r="E20" s="42">
        <f t="shared" si="2"/>
        <v>7608.62</v>
      </c>
      <c r="F20" s="44">
        <v>1078.012056</v>
      </c>
      <c r="G20" s="42">
        <v>19.7</v>
      </c>
      <c r="H20" s="42">
        <v>19.88</v>
      </c>
      <c r="I20" s="42">
        <v>29.82</v>
      </c>
      <c r="J20" s="42">
        <v>49.7</v>
      </c>
      <c r="K20" s="42">
        <f>G20+H20+I20+J20</f>
        <v>119.10000000000001</v>
      </c>
      <c r="L20" s="47">
        <f>F20+K20</f>
        <v>1197.112056</v>
      </c>
      <c r="M20" s="47">
        <f>E20-L20</f>
        <v>6411.507944</v>
      </c>
    </row>
    <row r="21" spans="1:13" ht="15.75" thickBot="1">
      <c r="A21" s="42" t="s">
        <v>6</v>
      </c>
      <c r="B21" s="44">
        <v>15217.24</v>
      </c>
      <c r="C21" s="42">
        <f t="shared" si="0"/>
        <v>507.24133333333333</v>
      </c>
      <c r="D21" s="44">
        <f t="shared" si="1"/>
        <v>7608.62</v>
      </c>
      <c r="E21" s="42">
        <f t="shared" si="2"/>
        <v>7608.62</v>
      </c>
      <c r="F21" s="44">
        <v>1078.012056</v>
      </c>
      <c r="G21" s="42">
        <v>19.7</v>
      </c>
      <c r="H21" s="42">
        <v>19.88</v>
      </c>
      <c r="I21" s="42">
        <v>29.82</v>
      </c>
      <c r="J21" s="42">
        <v>49.7</v>
      </c>
      <c r="K21" s="42">
        <f>G21+H21+I21+J21</f>
        <v>119.10000000000001</v>
      </c>
      <c r="L21" s="47">
        <f>F21+K21</f>
        <v>1197.112056</v>
      </c>
      <c r="M21" s="47">
        <f>E21-L21</f>
        <v>6411.507944</v>
      </c>
    </row>
    <row r="22" spans="3:13" ht="15.75" thickBot="1">
      <c r="C22" s="48"/>
      <c r="D22" s="49">
        <f>SUM(D10:D21)</f>
        <v>160762.59999999998</v>
      </c>
      <c r="E22" s="49">
        <f aca="true" t="shared" si="3" ref="E22:M22">SUM(E10:E21)</f>
        <v>160762.59999999998</v>
      </c>
      <c r="F22" s="49">
        <f t="shared" si="3"/>
        <v>31455.310256</v>
      </c>
      <c r="G22" s="49">
        <f t="shared" si="3"/>
        <v>372.37</v>
      </c>
      <c r="H22" s="49">
        <f t="shared" si="3"/>
        <v>293.28</v>
      </c>
      <c r="I22" s="49">
        <f t="shared" si="3"/>
        <v>439.93</v>
      </c>
      <c r="J22" s="49">
        <f t="shared" si="3"/>
        <v>733.2000000000002</v>
      </c>
      <c r="K22" s="49">
        <f t="shared" si="3"/>
        <v>1838.7799999999997</v>
      </c>
      <c r="L22" s="49">
        <f t="shared" si="3"/>
        <v>33294.090256</v>
      </c>
      <c r="M22" s="49">
        <f t="shared" si="3"/>
        <v>127468.509744</v>
      </c>
    </row>
    <row r="23" ht="15.75" thickTop="1">
      <c r="C23" s="48"/>
    </row>
    <row r="24" spans="3:10" ht="15">
      <c r="C24" s="48"/>
      <c r="E24" s="143"/>
      <c r="F24" s="143"/>
      <c r="G24" s="143"/>
      <c r="H24" s="143"/>
      <c r="I24" s="143"/>
      <c r="J24" s="143"/>
    </row>
    <row r="25" ht="15">
      <c r="C25" s="48"/>
    </row>
    <row r="26" ht="15">
      <c r="C26" s="48"/>
    </row>
    <row r="27" spans="1:13" ht="15">
      <c r="A27" s="29" t="s">
        <v>103</v>
      </c>
      <c r="B27" s="25"/>
      <c r="C27" s="40"/>
      <c r="D27" s="25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5.75" thickBot="1">
      <c r="A28" s="29"/>
      <c r="B28" s="25"/>
      <c r="C28" s="40"/>
      <c r="D28" s="25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36.75" thickBot="1">
      <c r="A29" s="51" t="s">
        <v>9</v>
      </c>
      <c r="B29" s="51" t="s">
        <v>11</v>
      </c>
      <c r="C29" s="51" t="s">
        <v>12</v>
      </c>
      <c r="D29" s="52" t="s">
        <v>31</v>
      </c>
      <c r="E29" s="53" t="s">
        <v>32</v>
      </c>
      <c r="F29" s="53" t="s">
        <v>33</v>
      </c>
      <c r="G29" s="53" t="s">
        <v>45</v>
      </c>
      <c r="H29" s="53" t="s">
        <v>46</v>
      </c>
      <c r="I29" s="53" t="s">
        <v>47</v>
      </c>
      <c r="J29" s="53" t="s">
        <v>43</v>
      </c>
      <c r="K29" s="53" t="s">
        <v>48</v>
      </c>
      <c r="L29" s="54" t="s">
        <v>35</v>
      </c>
      <c r="M29" s="54" t="s">
        <v>36</v>
      </c>
    </row>
    <row r="30" spans="1:13" ht="15.75" thickBot="1">
      <c r="A30" s="42" t="s">
        <v>14</v>
      </c>
      <c r="B30" s="44">
        <v>92960.52</v>
      </c>
      <c r="C30" s="42">
        <f>B30/30</f>
        <v>3098.684</v>
      </c>
      <c r="D30" s="45">
        <f>C30*15</f>
        <v>46480.26</v>
      </c>
      <c r="E30" s="42">
        <f>D30</f>
        <v>46480.26</v>
      </c>
      <c r="F30" s="44">
        <v>12548.762</v>
      </c>
      <c r="G30" s="42">
        <v>182.21</v>
      </c>
      <c r="H30" s="42">
        <v>121.45</v>
      </c>
      <c r="I30" s="42">
        <v>182.18</v>
      </c>
      <c r="J30" s="42">
        <v>303.63</v>
      </c>
      <c r="K30" s="42">
        <f>G30+H30+I30+J30</f>
        <v>789.47</v>
      </c>
      <c r="L30" s="47">
        <f>F30+K30</f>
        <v>13338.232</v>
      </c>
      <c r="M30" s="47">
        <f>E30-L30</f>
        <v>33142.028000000006</v>
      </c>
    </row>
    <row r="31" spans="1:13" ht="15.75" thickBot="1">
      <c r="A31" s="42" t="s">
        <v>19</v>
      </c>
      <c r="B31" s="44">
        <v>36769.74</v>
      </c>
      <c r="C31" s="42">
        <f>B31/30</f>
        <v>1225.658</v>
      </c>
      <c r="D31" s="45">
        <f>C31*15</f>
        <v>18384.87</v>
      </c>
      <c r="E31" s="42">
        <f aca="true" t="shared" si="4" ref="E31:E41">D31</f>
        <v>18384.87</v>
      </c>
      <c r="F31" s="44">
        <v>3700.1429999999996</v>
      </c>
      <c r="G31" s="42">
        <v>64.75</v>
      </c>
      <c r="H31" s="42">
        <v>48.04</v>
      </c>
      <c r="I31" s="42">
        <v>72.06</v>
      </c>
      <c r="J31" s="42">
        <v>120.1</v>
      </c>
      <c r="K31" s="42">
        <f>G31+H31+I31+J31</f>
        <v>304.95</v>
      </c>
      <c r="L31" s="47">
        <f>F31+K31</f>
        <v>4005.0929999999994</v>
      </c>
      <c r="M31" s="47">
        <f>E31-L31</f>
        <v>14379.777</v>
      </c>
    </row>
    <row r="32" spans="1:13" ht="15.75" thickBot="1">
      <c r="A32" s="42" t="s">
        <v>22</v>
      </c>
      <c r="B32" s="44">
        <v>15217.24</v>
      </c>
      <c r="C32" s="42">
        <f>B32/30</f>
        <v>507.24133333333333</v>
      </c>
      <c r="D32" s="45">
        <f>C32*15</f>
        <v>7608.62</v>
      </c>
      <c r="E32" s="42">
        <f t="shared" si="4"/>
        <v>7608.62</v>
      </c>
      <c r="F32" s="44">
        <v>1078.012056</v>
      </c>
      <c r="G32" s="42">
        <v>19.7</v>
      </c>
      <c r="H32" s="42">
        <v>19.88</v>
      </c>
      <c r="I32" s="42">
        <v>29.82</v>
      </c>
      <c r="J32" s="42">
        <v>49.7</v>
      </c>
      <c r="K32" s="42">
        <f>G32+H32+I32+J32</f>
        <v>119.10000000000001</v>
      </c>
      <c r="L32" s="47">
        <f>F32+K32</f>
        <v>1197.112056</v>
      </c>
      <c r="M32" s="47">
        <f>E32-L32</f>
        <v>6411.507944</v>
      </c>
    </row>
    <row r="33" spans="1:13" ht="15.75" thickBot="1">
      <c r="A33" s="42" t="s">
        <v>60</v>
      </c>
      <c r="B33" s="44">
        <v>25000</v>
      </c>
      <c r="C33" s="42">
        <f>B33/30</f>
        <v>833.3333333333334</v>
      </c>
      <c r="D33" s="45">
        <f>C33*15</f>
        <v>12500</v>
      </c>
      <c r="E33" s="42">
        <f t="shared" si="4"/>
        <v>12500</v>
      </c>
      <c r="F33" s="44">
        <v>2171.31</v>
      </c>
      <c r="G33" s="42">
        <v>0</v>
      </c>
      <c r="H33" s="42">
        <v>0</v>
      </c>
      <c r="I33" s="42">
        <v>0</v>
      </c>
      <c r="J33" s="42">
        <v>0</v>
      </c>
      <c r="K33" s="42">
        <f>G33+H33+I33+J33</f>
        <v>0</v>
      </c>
      <c r="L33" s="47">
        <f>F33+K33</f>
        <v>2171.31</v>
      </c>
      <c r="M33" s="47">
        <f>E33-F33</f>
        <v>10328.69</v>
      </c>
    </row>
    <row r="34" spans="1:13" ht="15.75" thickBot="1">
      <c r="A34" s="42" t="s">
        <v>1</v>
      </c>
      <c r="B34" s="44">
        <v>23521.38</v>
      </c>
      <c r="C34" s="42">
        <f aca="true" t="shared" si="5" ref="C34:C41">B34/30</f>
        <v>784.046</v>
      </c>
      <c r="D34" s="45">
        <f aca="true" t="shared" si="6" ref="D34:D41">C34*15</f>
        <v>11760.69</v>
      </c>
      <c r="E34" s="42">
        <f t="shared" si="4"/>
        <v>11760.69</v>
      </c>
      <c r="F34" s="44">
        <v>1997.4264960000003</v>
      </c>
      <c r="G34" s="42">
        <v>37.06</v>
      </c>
      <c r="H34" s="42">
        <v>30.73</v>
      </c>
      <c r="I34" s="42">
        <v>46.1</v>
      </c>
      <c r="J34" s="42">
        <v>76.83</v>
      </c>
      <c r="K34" s="42">
        <f>G34+H34+I34+J34</f>
        <v>190.72000000000003</v>
      </c>
      <c r="L34" s="47">
        <f>F34+K34</f>
        <v>2188.1464960000003</v>
      </c>
      <c r="M34" s="47">
        <f>E34-L34</f>
        <v>9572.543504000001</v>
      </c>
    </row>
    <row r="35" spans="1:13" ht="15.75" thickBot="1">
      <c r="A35" s="42" t="s">
        <v>27</v>
      </c>
      <c r="B35" s="44">
        <v>23521.38</v>
      </c>
      <c r="C35" s="42">
        <f t="shared" si="5"/>
        <v>784.046</v>
      </c>
      <c r="D35" s="45">
        <f t="shared" si="6"/>
        <v>11760.69</v>
      </c>
      <c r="E35" s="42">
        <f t="shared" si="4"/>
        <v>11760.69</v>
      </c>
      <c r="F35" s="44">
        <v>1997.4264960000003</v>
      </c>
      <c r="G35" s="42">
        <v>0</v>
      </c>
      <c r="H35" s="42">
        <v>0</v>
      </c>
      <c r="I35" s="42">
        <v>0</v>
      </c>
      <c r="J35" s="42">
        <v>0</v>
      </c>
      <c r="K35" s="42">
        <f>G35+H35+I35+J35</f>
        <v>0</v>
      </c>
      <c r="L35" s="47">
        <f>F35+K35</f>
        <v>1997.4264960000003</v>
      </c>
      <c r="M35" s="47">
        <f>E35-L35</f>
        <v>9763.263504</v>
      </c>
    </row>
    <row r="36" spans="1:13" ht="15.75" thickBot="1">
      <c r="A36" s="42" t="s">
        <v>29</v>
      </c>
      <c r="B36" s="44">
        <v>15217.24</v>
      </c>
      <c r="C36" s="42">
        <f t="shared" si="5"/>
        <v>507.24133333333333</v>
      </c>
      <c r="D36" s="45">
        <f t="shared" si="6"/>
        <v>7608.62</v>
      </c>
      <c r="E36" s="42">
        <f t="shared" si="4"/>
        <v>7608.62</v>
      </c>
      <c r="F36" s="44">
        <v>1078.012056</v>
      </c>
      <c r="G36" s="42">
        <v>19.7</v>
      </c>
      <c r="H36" s="42">
        <v>19.88</v>
      </c>
      <c r="I36" s="42">
        <v>29.82</v>
      </c>
      <c r="J36" s="42">
        <v>49.7</v>
      </c>
      <c r="K36" s="42">
        <f>G36+H36+I36+J36</f>
        <v>119.10000000000001</v>
      </c>
      <c r="L36" s="47">
        <f>F36+K36</f>
        <v>1197.112056</v>
      </c>
      <c r="M36" s="47">
        <f>E36-L36</f>
        <v>6411.507944</v>
      </c>
    </row>
    <row r="37" spans="1:13" ht="15.75" thickBot="1">
      <c r="A37" s="42" t="s">
        <v>3</v>
      </c>
      <c r="B37" s="44">
        <v>10361.84</v>
      </c>
      <c r="C37" s="42">
        <f t="shared" si="5"/>
        <v>345.3946666666667</v>
      </c>
      <c r="D37" s="45">
        <f t="shared" si="6"/>
        <v>5180.92</v>
      </c>
      <c r="E37" s="42">
        <f t="shared" si="4"/>
        <v>5180.92</v>
      </c>
      <c r="F37" s="44">
        <v>559.4553360000001</v>
      </c>
      <c r="G37" s="42">
        <v>9.55</v>
      </c>
      <c r="H37" s="42">
        <v>13.54</v>
      </c>
      <c r="I37" s="42">
        <v>20.31</v>
      </c>
      <c r="J37" s="42">
        <v>33.84</v>
      </c>
      <c r="K37" s="42">
        <f>G37+H37+I37+J37</f>
        <v>77.24000000000001</v>
      </c>
      <c r="L37" s="47">
        <f>F37+K37</f>
        <v>636.6953360000001</v>
      </c>
      <c r="M37" s="47">
        <f>E37-L37</f>
        <v>4544.224664</v>
      </c>
    </row>
    <row r="38" spans="1:13" ht="15.75" thickBot="1">
      <c r="A38" s="42" t="s">
        <v>5</v>
      </c>
      <c r="B38" s="44">
        <f>25000</f>
        <v>25000</v>
      </c>
      <c r="C38" s="42">
        <f t="shared" si="5"/>
        <v>833.3333333333334</v>
      </c>
      <c r="D38" s="45">
        <f t="shared" si="6"/>
        <v>12500</v>
      </c>
      <c r="E38" s="42">
        <f t="shared" si="4"/>
        <v>12500</v>
      </c>
      <c r="F38" s="44">
        <v>2171.3122080000003</v>
      </c>
      <c r="G38" s="42">
        <v>0</v>
      </c>
      <c r="H38" s="42">
        <v>0</v>
      </c>
      <c r="I38" s="42">
        <v>0</v>
      </c>
      <c r="J38" s="42">
        <v>0</v>
      </c>
      <c r="K38" s="42">
        <f>G38+H38+I38+J38</f>
        <v>0</v>
      </c>
      <c r="L38" s="47">
        <f>F38+K38</f>
        <v>2171.3122080000003</v>
      </c>
      <c r="M38" s="47">
        <f>E38-L38</f>
        <v>10328.687792</v>
      </c>
    </row>
    <row r="39" spans="1:13" ht="15.75" thickBot="1">
      <c r="A39" s="42" t="s">
        <v>4</v>
      </c>
      <c r="B39" s="44">
        <f>23521.38</f>
        <v>23521.38</v>
      </c>
      <c r="C39" s="42">
        <f t="shared" si="5"/>
        <v>784.046</v>
      </c>
      <c r="D39" s="45">
        <f t="shared" si="6"/>
        <v>11760.69</v>
      </c>
      <c r="E39" s="42">
        <f t="shared" si="4"/>
        <v>11760.69</v>
      </c>
      <c r="F39" s="44">
        <v>1997.4264960000003</v>
      </c>
      <c r="G39" s="42">
        <v>0</v>
      </c>
      <c r="H39" s="42">
        <v>0</v>
      </c>
      <c r="I39" s="42">
        <v>0</v>
      </c>
      <c r="J39" s="42">
        <v>0</v>
      </c>
      <c r="K39" s="42">
        <f>G39+H39+I39+J39</f>
        <v>0</v>
      </c>
      <c r="L39" s="47">
        <f>F39+K39</f>
        <v>1997.4264960000003</v>
      </c>
      <c r="M39" s="47">
        <f>E39-L39</f>
        <v>9763.263504</v>
      </c>
    </row>
    <row r="40" spans="1:13" ht="15.75" thickBot="1">
      <c r="A40" s="42" t="s">
        <v>7</v>
      </c>
      <c r="B40" s="44">
        <v>15217.24</v>
      </c>
      <c r="C40" s="42">
        <f t="shared" si="5"/>
        <v>507.24133333333333</v>
      </c>
      <c r="D40" s="45">
        <f t="shared" si="6"/>
        <v>7608.62</v>
      </c>
      <c r="E40" s="42">
        <f t="shared" si="4"/>
        <v>7608.62</v>
      </c>
      <c r="F40" s="44">
        <v>1078.012056</v>
      </c>
      <c r="G40" s="42">
        <v>19.7</v>
      </c>
      <c r="H40" s="42">
        <v>19.88</v>
      </c>
      <c r="I40" s="42">
        <v>29.82</v>
      </c>
      <c r="J40" s="42">
        <v>49.7</v>
      </c>
      <c r="K40" s="42">
        <f>G40+H40+I40+J40</f>
        <v>119.10000000000001</v>
      </c>
      <c r="L40" s="47">
        <f>F40+K40</f>
        <v>1197.112056</v>
      </c>
      <c r="M40" s="47">
        <f>E40-L40</f>
        <v>6411.507944</v>
      </c>
    </row>
    <row r="41" spans="1:13" ht="15.75" thickBot="1">
      <c r="A41" s="42" t="s">
        <v>6</v>
      </c>
      <c r="B41" s="44">
        <v>15217.24</v>
      </c>
      <c r="C41" s="42">
        <f t="shared" si="5"/>
        <v>507.24133333333333</v>
      </c>
      <c r="D41" s="44">
        <f t="shared" si="6"/>
        <v>7608.62</v>
      </c>
      <c r="E41" s="42">
        <f t="shared" si="4"/>
        <v>7608.62</v>
      </c>
      <c r="F41" s="44">
        <v>1078.012056</v>
      </c>
      <c r="G41" s="42">
        <v>19.7</v>
      </c>
      <c r="H41" s="42">
        <v>19.88</v>
      </c>
      <c r="I41" s="42">
        <v>29.82</v>
      </c>
      <c r="J41" s="42">
        <v>49.7</v>
      </c>
      <c r="K41" s="42">
        <f>G41+H41+I41+J41</f>
        <v>119.10000000000001</v>
      </c>
      <c r="L41" s="47">
        <f>F41+K41</f>
        <v>1197.112056</v>
      </c>
      <c r="M41" s="47">
        <f>E41-L41</f>
        <v>6411.507944</v>
      </c>
    </row>
    <row r="42" spans="1:13" ht="15.75" thickBot="1">
      <c r="A42" s="41"/>
      <c r="B42" s="41"/>
      <c r="C42" s="48"/>
      <c r="D42" s="49">
        <f>SUM(D30:D41)</f>
        <v>160762.59999999998</v>
      </c>
      <c r="E42" s="49">
        <f aca="true" t="shared" si="7" ref="E42:M42">SUM(E30:E41)</f>
        <v>160762.59999999998</v>
      </c>
      <c r="F42" s="49">
        <f t="shared" si="7"/>
        <v>31455.310256</v>
      </c>
      <c r="G42" s="49">
        <f t="shared" si="7"/>
        <v>372.37</v>
      </c>
      <c r="H42" s="49">
        <f t="shared" si="7"/>
        <v>293.28</v>
      </c>
      <c r="I42" s="49">
        <f t="shared" si="7"/>
        <v>439.93</v>
      </c>
      <c r="J42" s="49">
        <f t="shared" si="7"/>
        <v>733.2000000000002</v>
      </c>
      <c r="K42" s="49">
        <f t="shared" si="7"/>
        <v>1838.7799999999997</v>
      </c>
      <c r="L42" s="49">
        <f t="shared" si="7"/>
        <v>33294.090256</v>
      </c>
      <c r="M42" s="49">
        <f t="shared" si="7"/>
        <v>127468.509744</v>
      </c>
    </row>
    <row r="43" ht="15.75" thickTop="1"/>
  </sheetData>
  <sheetProtection/>
  <mergeCells count="4">
    <mergeCell ref="E24:H24"/>
    <mergeCell ref="I24:J24"/>
    <mergeCell ref="B4:J4"/>
    <mergeCell ref="B1:K3"/>
  </mergeCells>
  <printOptions/>
  <pageMargins left="0.23" right="0.5" top="0.7" bottom="0.7480314960629921" header="0.31496062992125984" footer="0.31496062992125984"/>
  <pageSetup horizontalDpi="600" verticalDpi="600" orientation="landscape" paperSize="5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61"/>
  <sheetViews>
    <sheetView zoomScalePageLayoutView="0" workbookViewId="0" topLeftCell="A1">
      <selection activeCell="G49" sqref="G49:G60"/>
    </sheetView>
  </sheetViews>
  <sheetFormatPr defaultColWidth="11.421875" defaultRowHeight="15"/>
  <cols>
    <col min="1" max="1" width="3.28125" style="0" customWidth="1"/>
    <col min="2" max="2" width="36.140625" style="0" customWidth="1"/>
    <col min="6" max="7" width="12.28125" style="0" bestFit="1" customWidth="1"/>
    <col min="10" max="10" width="11.57421875" style="0" bestFit="1" customWidth="1"/>
  </cols>
  <sheetData>
    <row r="1" spans="2:13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3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39"/>
      <c r="M4" s="41"/>
    </row>
    <row r="7" spans="2:6" ht="15">
      <c r="B7" s="1"/>
      <c r="C7" s="3"/>
      <c r="D7" s="3"/>
      <c r="E7" s="17"/>
      <c r="F7" s="3"/>
    </row>
    <row r="8" spans="2:6" ht="15">
      <c r="B8" s="1" t="s">
        <v>61</v>
      </c>
      <c r="C8" s="3"/>
      <c r="D8" s="3"/>
      <c r="E8" s="17"/>
      <c r="F8" s="3"/>
    </row>
    <row r="9" spans="2:6" ht="15.75" thickBot="1">
      <c r="B9" s="3"/>
      <c r="C9" s="3"/>
      <c r="D9" s="3"/>
      <c r="E9" s="17"/>
      <c r="F9" s="3"/>
    </row>
    <row r="10" spans="2:10" ht="25.5" thickBot="1">
      <c r="B10" s="4" t="s">
        <v>9</v>
      </c>
      <c r="C10" s="4" t="s">
        <v>10</v>
      </c>
      <c r="D10" s="4" t="s">
        <v>11</v>
      </c>
      <c r="E10" s="4" t="s">
        <v>12</v>
      </c>
      <c r="F10" s="5" t="s">
        <v>31</v>
      </c>
      <c r="G10" s="6" t="s">
        <v>32</v>
      </c>
      <c r="H10" s="6" t="s">
        <v>33</v>
      </c>
      <c r="I10" s="12" t="s">
        <v>35</v>
      </c>
      <c r="J10" s="12" t="s">
        <v>36</v>
      </c>
    </row>
    <row r="11" spans="2:10" ht="15.75" thickBot="1">
      <c r="B11" s="7" t="s">
        <v>14</v>
      </c>
      <c r="C11" s="8">
        <v>41395</v>
      </c>
      <c r="D11" s="9">
        <v>92960.52</v>
      </c>
      <c r="E11" s="18">
        <f aca="true" t="shared" si="0" ref="E11:E22">D11/30</f>
        <v>3098.684</v>
      </c>
      <c r="F11" s="10">
        <f aca="true" t="shared" si="1" ref="F11:F22">E11*15</f>
        <v>46480.26</v>
      </c>
      <c r="G11" s="19">
        <f>F11</f>
        <v>46480.26</v>
      </c>
      <c r="H11" s="11">
        <v>12548.762</v>
      </c>
      <c r="I11" s="13">
        <f>H11</f>
        <v>12548.762</v>
      </c>
      <c r="J11" s="13">
        <f aca="true" t="shared" si="2" ref="J11:J22">G11-I11</f>
        <v>33931.498</v>
      </c>
    </row>
    <row r="12" spans="2:10" ht="15.75" thickBot="1">
      <c r="B12" s="7" t="s">
        <v>19</v>
      </c>
      <c r="C12" s="8">
        <v>36769</v>
      </c>
      <c r="D12" s="9">
        <v>36769.74</v>
      </c>
      <c r="E12" s="18">
        <f t="shared" si="0"/>
        <v>1225.658</v>
      </c>
      <c r="F12" s="10">
        <f t="shared" si="1"/>
        <v>18384.87</v>
      </c>
      <c r="G12" s="19">
        <f aca="true" t="shared" si="3" ref="G12:G22">F12</f>
        <v>18384.87</v>
      </c>
      <c r="H12" s="11">
        <v>3700.14</v>
      </c>
      <c r="I12" s="13">
        <f aca="true" t="shared" si="4" ref="I12:I22">H12</f>
        <v>3700.14</v>
      </c>
      <c r="J12" s="13">
        <f t="shared" si="2"/>
        <v>14684.73</v>
      </c>
    </row>
    <row r="13" spans="2:10" ht="15.75" thickBot="1">
      <c r="B13" s="7" t="s">
        <v>0</v>
      </c>
      <c r="C13" s="8">
        <v>41395</v>
      </c>
      <c r="D13" s="9">
        <f>25000</f>
        <v>25000</v>
      </c>
      <c r="E13" s="18">
        <f>D13/30</f>
        <v>833.3333333333334</v>
      </c>
      <c r="F13" s="10">
        <f>E13*15</f>
        <v>12500</v>
      </c>
      <c r="G13" s="19">
        <f t="shared" si="3"/>
        <v>12500</v>
      </c>
      <c r="H13" s="11">
        <v>2171.3122080000003</v>
      </c>
      <c r="I13" s="13">
        <f t="shared" si="4"/>
        <v>2171.3122080000003</v>
      </c>
      <c r="J13" s="13">
        <f t="shared" si="2"/>
        <v>10328.687792</v>
      </c>
    </row>
    <row r="14" spans="2:10" ht="15.75" thickBot="1">
      <c r="B14" s="7" t="s">
        <v>22</v>
      </c>
      <c r="C14" s="8">
        <v>41501</v>
      </c>
      <c r="D14" s="9">
        <v>15217.24</v>
      </c>
      <c r="E14" s="18">
        <f t="shared" si="0"/>
        <v>507.24133333333333</v>
      </c>
      <c r="F14" s="10">
        <f t="shared" si="1"/>
        <v>7608.62</v>
      </c>
      <c r="G14" s="19">
        <f t="shared" si="3"/>
        <v>7608.62</v>
      </c>
      <c r="H14" s="11">
        <v>1078.012056</v>
      </c>
      <c r="I14" s="13">
        <f t="shared" si="4"/>
        <v>1078.012056</v>
      </c>
      <c r="J14" s="13">
        <f t="shared" si="2"/>
        <v>6530.607943999999</v>
      </c>
    </row>
    <row r="15" spans="2:10" ht="15.75" thickBot="1">
      <c r="B15" s="7" t="s">
        <v>1</v>
      </c>
      <c r="C15" s="8" t="s">
        <v>24</v>
      </c>
      <c r="D15" s="9">
        <v>23521.38</v>
      </c>
      <c r="E15" s="18">
        <f t="shared" si="0"/>
        <v>784.046</v>
      </c>
      <c r="F15" s="10">
        <f t="shared" si="1"/>
        <v>11760.69</v>
      </c>
      <c r="G15" s="19">
        <f t="shared" si="3"/>
        <v>11760.69</v>
      </c>
      <c r="H15" s="11">
        <v>1997.4264960000003</v>
      </c>
      <c r="I15" s="13">
        <f t="shared" si="4"/>
        <v>1997.4264960000003</v>
      </c>
      <c r="J15" s="13">
        <f t="shared" si="2"/>
        <v>9763.263504</v>
      </c>
    </row>
    <row r="16" spans="2:10" ht="15.75" thickBot="1">
      <c r="B16" s="7" t="s">
        <v>27</v>
      </c>
      <c r="C16" s="8">
        <v>41671</v>
      </c>
      <c r="D16" s="9">
        <v>23521.38</v>
      </c>
      <c r="E16" s="18">
        <f t="shared" si="0"/>
        <v>784.046</v>
      </c>
      <c r="F16" s="10">
        <f t="shared" si="1"/>
        <v>11760.69</v>
      </c>
      <c r="G16" s="19">
        <f t="shared" si="3"/>
        <v>11760.69</v>
      </c>
      <c r="H16" s="11">
        <v>1997.4264960000003</v>
      </c>
      <c r="I16" s="13">
        <f t="shared" si="4"/>
        <v>1997.4264960000003</v>
      </c>
      <c r="J16" s="13">
        <f t="shared" si="2"/>
        <v>9763.263504</v>
      </c>
    </row>
    <row r="17" spans="2:10" ht="15.75" thickBot="1">
      <c r="B17" s="7" t="s">
        <v>29</v>
      </c>
      <c r="C17" s="8">
        <v>41852</v>
      </c>
      <c r="D17" s="9">
        <v>15217.24</v>
      </c>
      <c r="E17" s="18">
        <f t="shared" si="0"/>
        <v>507.24133333333333</v>
      </c>
      <c r="F17" s="10">
        <f t="shared" si="1"/>
        <v>7608.62</v>
      </c>
      <c r="G17" s="19">
        <f t="shared" si="3"/>
        <v>7608.62</v>
      </c>
      <c r="H17" s="11">
        <v>1078.012056</v>
      </c>
      <c r="I17" s="13">
        <f t="shared" si="4"/>
        <v>1078.012056</v>
      </c>
      <c r="J17" s="13">
        <f t="shared" si="2"/>
        <v>6530.607943999999</v>
      </c>
    </row>
    <row r="18" spans="2:10" ht="15.75" thickBot="1">
      <c r="B18" s="7" t="s">
        <v>3</v>
      </c>
      <c r="C18" s="8">
        <v>41872</v>
      </c>
      <c r="D18" s="9">
        <v>10361.84</v>
      </c>
      <c r="E18" s="18">
        <f t="shared" si="0"/>
        <v>345.3946666666667</v>
      </c>
      <c r="F18" s="10">
        <f t="shared" si="1"/>
        <v>5180.92</v>
      </c>
      <c r="G18" s="19">
        <f t="shared" si="3"/>
        <v>5180.92</v>
      </c>
      <c r="H18" s="11">
        <v>559.4553360000001</v>
      </c>
      <c r="I18" s="13">
        <f t="shared" si="4"/>
        <v>559.4553360000001</v>
      </c>
      <c r="J18" s="13">
        <f t="shared" si="2"/>
        <v>4621.464664</v>
      </c>
    </row>
    <row r="19" spans="2:10" ht="15.75" thickBot="1">
      <c r="B19" s="7" t="s">
        <v>5</v>
      </c>
      <c r="C19" s="8">
        <v>42005</v>
      </c>
      <c r="D19" s="9">
        <f>25000</f>
        <v>25000</v>
      </c>
      <c r="E19" s="18">
        <f t="shared" si="0"/>
        <v>833.3333333333334</v>
      </c>
      <c r="F19" s="10">
        <f t="shared" si="1"/>
        <v>12500</v>
      </c>
      <c r="G19" s="19">
        <f t="shared" si="3"/>
        <v>12500</v>
      </c>
      <c r="H19" s="11">
        <v>2171.3122080000003</v>
      </c>
      <c r="I19" s="13">
        <f t="shared" si="4"/>
        <v>2171.3122080000003</v>
      </c>
      <c r="J19" s="13">
        <f t="shared" si="2"/>
        <v>10328.687792</v>
      </c>
    </row>
    <row r="20" spans="2:10" ht="15.75" thickBot="1">
      <c r="B20" s="7" t="s">
        <v>4</v>
      </c>
      <c r="C20" s="8">
        <v>42005</v>
      </c>
      <c r="D20" s="9">
        <f>23521.38</f>
        <v>23521.38</v>
      </c>
      <c r="E20" s="18">
        <f t="shared" si="0"/>
        <v>784.046</v>
      </c>
      <c r="F20" s="10">
        <f t="shared" si="1"/>
        <v>11760.69</v>
      </c>
      <c r="G20" s="19">
        <f t="shared" si="3"/>
        <v>11760.69</v>
      </c>
      <c r="H20" s="11">
        <v>1997.4264960000003</v>
      </c>
      <c r="I20" s="13">
        <f t="shared" si="4"/>
        <v>1997.4264960000003</v>
      </c>
      <c r="J20" s="13">
        <f t="shared" si="2"/>
        <v>9763.263504</v>
      </c>
    </row>
    <row r="21" spans="2:10" ht="15.75" thickBot="1">
      <c r="B21" s="7" t="s">
        <v>7</v>
      </c>
      <c r="C21" s="8" t="s">
        <v>42</v>
      </c>
      <c r="D21" s="9">
        <v>15217.24</v>
      </c>
      <c r="E21" s="18">
        <f t="shared" si="0"/>
        <v>507.24133333333333</v>
      </c>
      <c r="F21" s="10">
        <f t="shared" si="1"/>
        <v>7608.62</v>
      </c>
      <c r="G21" s="19">
        <f t="shared" si="3"/>
        <v>7608.62</v>
      </c>
      <c r="H21" s="11">
        <v>1078.012056</v>
      </c>
      <c r="I21" s="13">
        <f t="shared" si="4"/>
        <v>1078.012056</v>
      </c>
      <c r="J21" s="13">
        <f t="shared" si="2"/>
        <v>6530.607943999999</v>
      </c>
    </row>
    <row r="22" spans="2:10" ht="15.75" thickBot="1">
      <c r="B22" s="7" t="s">
        <v>6</v>
      </c>
      <c r="C22" s="8" t="s">
        <v>42</v>
      </c>
      <c r="D22" s="9">
        <v>15217.24</v>
      </c>
      <c r="E22" s="18">
        <f t="shared" si="0"/>
        <v>507.24133333333333</v>
      </c>
      <c r="F22" s="9">
        <f t="shared" si="1"/>
        <v>7608.62</v>
      </c>
      <c r="G22" s="19">
        <f t="shared" si="3"/>
        <v>7608.62</v>
      </c>
      <c r="H22" s="11">
        <v>1078.012056</v>
      </c>
      <c r="I22" s="13">
        <f t="shared" si="4"/>
        <v>1078.012056</v>
      </c>
      <c r="J22" s="13">
        <f t="shared" si="2"/>
        <v>6530.607943999999</v>
      </c>
    </row>
    <row r="23" spans="5:10" ht="15.75" thickBot="1">
      <c r="E23" s="1"/>
      <c r="F23" s="21">
        <f>SUM(F11:F22)</f>
        <v>160762.59999999998</v>
      </c>
      <c r="G23" s="21">
        <f>SUM(G11:G22)</f>
        <v>160762.59999999998</v>
      </c>
      <c r="H23" s="21">
        <f>SUM(H11:H22)</f>
        <v>31455.309463999998</v>
      </c>
      <c r="I23" s="21">
        <f>SUM(I11:I22)</f>
        <v>31455.309463999998</v>
      </c>
      <c r="J23" s="21">
        <f>SUM(J11:J22)</f>
        <v>129307.29053600001</v>
      </c>
    </row>
    <row r="24" spans="5:10" ht="15.75" thickTop="1">
      <c r="E24" s="1"/>
      <c r="F24" s="14"/>
      <c r="H24" s="14"/>
      <c r="I24" s="59"/>
      <c r="J24" s="14"/>
    </row>
    <row r="25" spans="5:10" ht="15">
      <c r="E25" s="1"/>
      <c r="F25" s="14"/>
      <c r="G25" s="142"/>
      <c r="H25" s="142"/>
      <c r="J25" s="14"/>
    </row>
    <row r="26" spans="5:10" ht="15">
      <c r="E26" s="1"/>
      <c r="H26" s="14"/>
      <c r="J26" s="14"/>
    </row>
    <row r="27" ht="15">
      <c r="E27" s="1"/>
    </row>
    <row r="28" spans="5:8" ht="15">
      <c r="E28" s="1"/>
      <c r="F28" s="14"/>
      <c r="G28" s="142"/>
      <c r="H28" s="142"/>
    </row>
    <row r="29" spans="5:8" ht="15">
      <c r="E29" s="1"/>
      <c r="G29" s="142"/>
      <c r="H29" s="142"/>
    </row>
    <row r="31" ht="15">
      <c r="D31" s="14"/>
    </row>
    <row r="33" spans="2:8" ht="15">
      <c r="B33" s="58" t="s">
        <v>62</v>
      </c>
      <c r="C33" s="58"/>
      <c r="D33" s="58" t="s">
        <v>62</v>
      </c>
      <c r="E33" s="58" t="s">
        <v>63</v>
      </c>
      <c r="F33" s="58" t="s">
        <v>64</v>
      </c>
      <c r="G33" s="58"/>
      <c r="H33" s="58" t="s">
        <v>65</v>
      </c>
    </row>
    <row r="35" spans="2:8" ht="15">
      <c r="B35" t="s">
        <v>66</v>
      </c>
      <c r="D35" s="2">
        <v>18881.12</v>
      </c>
      <c r="E35" s="2">
        <v>3020.98</v>
      </c>
      <c r="F35" s="2">
        <v>2013.99</v>
      </c>
      <c r="G35" s="2">
        <v>1888.11</v>
      </c>
      <c r="H35" s="2">
        <f>D35+E35-F35-G35</f>
        <v>17999.999999999996</v>
      </c>
    </row>
    <row r="36" spans="2:8" ht="15">
      <c r="B36" t="s">
        <v>67</v>
      </c>
      <c r="D36" s="2">
        <v>8391.61</v>
      </c>
      <c r="E36" s="2">
        <v>1342.66</v>
      </c>
      <c r="F36" s="2">
        <v>895.11</v>
      </c>
      <c r="G36" s="2">
        <v>839.16</v>
      </c>
      <c r="H36" s="2">
        <f>D36+E36-F36-G36</f>
        <v>8000</v>
      </c>
    </row>
    <row r="37" spans="2:8" ht="15.75" thickBot="1">
      <c r="B37" t="s">
        <v>68</v>
      </c>
      <c r="D37" s="2">
        <v>8391.61</v>
      </c>
      <c r="E37" s="2">
        <v>1342.66</v>
      </c>
      <c r="F37" s="2">
        <v>895.11</v>
      </c>
      <c r="G37" s="2">
        <v>839.16</v>
      </c>
      <c r="H37" s="2">
        <f>D37+E37-F37-G37</f>
        <v>8000</v>
      </c>
    </row>
    <row r="38" spans="4:8" ht="15.75" thickBot="1">
      <c r="D38" s="60">
        <f>D35+D36+D37</f>
        <v>35664.34</v>
      </c>
      <c r="E38" s="60">
        <f>E35+E36+E37</f>
        <v>5706.3</v>
      </c>
      <c r="F38" s="60">
        <f>F35+F36+F37</f>
        <v>3804.21</v>
      </c>
      <c r="G38" s="60">
        <f>G35+G36+G37</f>
        <v>3566.43</v>
      </c>
      <c r="H38" s="60">
        <f>H35+H36+H37</f>
        <v>34000</v>
      </c>
    </row>
    <row r="39" ht="15.75" thickTop="1"/>
    <row r="45" spans="2:6" ht="15">
      <c r="B45" s="1"/>
      <c r="C45" s="3"/>
      <c r="D45" s="3"/>
      <c r="E45" s="17"/>
      <c r="F45" s="3"/>
    </row>
    <row r="46" spans="2:6" ht="15">
      <c r="B46" s="1" t="s">
        <v>69</v>
      </c>
      <c r="C46" s="3"/>
      <c r="D46" s="3"/>
      <c r="E46" s="17"/>
      <c r="F46" s="3"/>
    </row>
    <row r="47" spans="2:6" ht="15.75" thickBot="1">
      <c r="B47" s="3"/>
      <c r="C47" s="3"/>
      <c r="D47" s="3"/>
      <c r="E47" s="17"/>
      <c r="F47" s="3"/>
    </row>
    <row r="48" spans="2:10" ht="25.5" thickBot="1">
      <c r="B48" s="4" t="s">
        <v>9</v>
      </c>
      <c r="C48" s="4" t="s">
        <v>10</v>
      </c>
      <c r="D48" s="4" t="s">
        <v>11</v>
      </c>
      <c r="E48" s="4" t="s">
        <v>12</v>
      </c>
      <c r="F48" s="5" t="s">
        <v>31</v>
      </c>
      <c r="G48" s="6" t="s">
        <v>32</v>
      </c>
      <c r="H48" s="6" t="s">
        <v>33</v>
      </c>
      <c r="I48" s="12" t="s">
        <v>35</v>
      </c>
      <c r="J48" s="12" t="s">
        <v>36</v>
      </c>
    </row>
    <row r="49" spans="2:10" ht="15.75" thickBot="1">
      <c r="B49" s="7" t="s">
        <v>14</v>
      </c>
      <c r="C49" s="8">
        <v>41395</v>
      </c>
      <c r="D49" s="9">
        <v>92960.52</v>
      </c>
      <c r="E49" s="18">
        <f>D49/30</f>
        <v>3098.684</v>
      </c>
      <c r="F49" s="10">
        <f>E49*15</f>
        <v>46480.26</v>
      </c>
      <c r="G49" s="19">
        <f>F49</f>
        <v>46480.26</v>
      </c>
      <c r="H49" s="11">
        <v>12548.762</v>
      </c>
      <c r="I49" s="13">
        <f>H49</f>
        <v>12548.762</v>
      </c>
      <c r="J49" s="13">
        <f aca="true" t="shared" si="5" ref="J49:J60">G49-I49</f>
        <v>33931.498</v>
      </c>
    </row>
    <row r="50" spans="2:10" ht="15.75" thickBot="1">
      <c r="B50" s="7" t="s">
        <v>19</v>
      </c>
      <c r="C50" s="8">
        <v>36769</v>
      </c>
      <c r="D50" s="9">
        <v>36769.74</v>
      </c>
      <c r="E50" s="18">
        <f>D50/30</f>
        <v>1225.658</v>
      </c>
      <c r="F50" s="10">
        <f>E50*15</f>
        <v>18384.87</v>
      </c>
      <c r="G50" s="19">
        <f aca="true" t="shared" si="6" ref="G50:G60">F50</f>
        <v>18384.87</v>
      </c>
      <c r="H50" s="11">
        <v>3700.14</v>
      </c>
      <c r="I50" s="13">
        <f aca="true" t="shared" si="7" ref="I50:I60">H50</f>
        <v>3700.14</v>
      </c>
      <c r="J50" s="13">
        <f t="shared" si="5"/>
        <v>14684.73</v>
      </c>
    </row>
    <row r="51" spans="2:10" ht="15.75" thickBot="1">
      <c r="B51" s="7" t="s">
        <v>0</v>
      </c>
      <c r="C51" s="8">
        <v>41395</v>
      </c>
      <c r="D51" s="9">
        <f>25000</f>
        <v>25000</v>
      </c>
      <c r="E51" s="18">
        <f>D51/30</f>
        <v>833.3333333333334</v>
      </c>
      <c r="F51" s="10">
        <f>E51*15</f>
        <v>12500</v>
      </c>
      <c r="G51" s="19">
        <f t="shared" si="6"/>
        <v>12500</v>
      </c>
      <c r="H51" s="11">
        <v>2171.3122080000003</v>
      </c>
      <c r="I51" s="13">
        <f t="shared" si="7"/>
        <v>2171.3122080000003</v>
      </c>
      <c r="J51" s="13">
        <f t="shared" si="5"/>
        <v>10328.687792</v>
      </c>
    </row>
    <row r="52" spans="2:10" ht="15.75" thickBot="1">
      <c r="B52" s="7" t="s">
        <v>22</v>
      </c>
      <c r="C52" s="8">
        <v>41501</v>
      </c>
      <c r="D52" s="9">
        <v>15217.24</v>
      </c>
      <c r="E52" s="18">
        <f>D52/30</f>
        <v>507.24133333333333</v>
      </c>
      <c r="F52" s="10">
        <f>E52*15</f>
        <v>7608.62</v>
      </c>
      <c r="G52" s="19">
        <f t="shared" si="6"/>
        <v>7608.62</v>
      </c>
      <c r="H52" s="11">
        <v>1078.012056</v>
      </c>
      <c r="I52" s="13">
        <f t="shared" si="7"/>
        <v>1078.012056</v>
      </c>
      <c r="J52" s="13">
        <f t="shared" si="5"/>
        <v>6530.607943999999</v>
      </c>
    </row>
    <row r="53" spans="2:10" ht="15.75" thickBot="1">
      <c r="B53" s="7" t="s">
        <v>1</v>
      </c>
      <c r="C53" s="8" t="s">
        <v>24</v>
      </c>
      <c r="D53" s="9">
        <v>23521.38</v>
      </c>
      <c r="E53" s="18">
        <f>D53/30</f>
        <v>784.046</v>
      </c>
      <c r="F53" s="10">
        <f>E53*15</f>
        <v>11760.69</v>
      </c>
      <c r="G53" s="19">
        <f t="shared" si="6"/>
        <v>11760.69</v>
      </c>
      <c r="H53" s="11">
        <v>1997.4264960000003</v>
      </c>
      <c r="I53" s="13">
        <f t="shared" si="7"/>
        <v>1997.4264960000003</v>
      </c>
      <c r="J53" s="13">
        <f t="shared" si="5"/>
        <v>9763.263504</v>
      </c>
    </row>
    <row r="54" spans="2:10" ht="15.75" thickBot="1">
      <c r="B54" s="7" t="s">
        <v>27</v>
      </c>
      <c r="C54" s="8">
        <v>41671</v>
      </c>
      <c r="D54" s="9">
        <v>23521.38</v>
      </c>
      <c r="E54" s="18">
        <f aca="true" t="shared" si="8" ref="E54:E60">D54/30</f>
        <v>784.046</v>
      </c>
      <c r="F54" s="10">
        <f aca="true" t="shared" si="9" ref="F54:F60">E54*15</f>
        <v>11760.69</v>
      </c>
      <c r="G54" s="19">
        <f t="shared" si="6"/>
        <v>11760.69</v>
      </c>
      <c r="H54" s="11">
        <v>1997.4264960000003</v>
      </c>
      <c r="I54" s="13">
        <f t="shared" si="7"/>
        <v>1997.4264960000003</v>
      </c>
      <c r="J54" s="13">
        <f t="shared" si="5"/>
        <v>9763.263504</v>
      </c>
    </row>
    <row r="55" spans="2:10" ht="15.75" thickBot="1">
      <c r="B55" s="7" t="s">
        <v>29</v>
      </c>
      <c r="C55" s="8">
        <v>41852</v>
      </c>
      <c r="D55" s="9">
        <v>15217.24</v>
      </c>
      <c r="E55" s="18">
        <f t="shared" si="8"/>
        <v>507.24133333333333</v>
      </c>
      <c r="F55" s="10">
        <f t="shared" si="9"/>
        <v>7608.62</v>
      </c>
      <c r="G55" s="19">
        <f t="shared" si="6"/>
        <v>7608.62</v>
      </c>
      <c r="H55" s="11">
        <v>1078.012056</v>
      </c>
      <c r="I55" s="13">
        <f t="shared" si="7"/>
        <v>1078.012056</v>
      </c>
      <c r="J55" s="13">
        <f t="shared" si="5"/>
        <v>6530.607943999999</v>
      </c>
    </row>
    <row r="56" spans="2:10" ht="15.75" thickBot="1">
      <c r="B56" s="7" t="s">
        <v>3</v>
      </c>
      <c r="C56" s="8">
        <v>41872</v>
      </c>
      <c r="D56" s="9">
        <v>10361.84</v>
      </c>
      <c r="E56" s="18">
        <f t="shared" si="8"/>
        <v>345.3946666666667</v>
      </c>
      <c r="F56" s="10">
        <f t="shared" si="9"/>
        <v>5180.92</v>
      </c>
      <c r="G56" s="19">
        <f t="shared" si="6"/>
        <v>5180.92</v>
      </c>
      <c r="H56" s="11">
        <v>559.4553360000001</v>
      </c>
      <c r="I56" s="13">
        <f t="shared" si="7"/>
        <v>559.4553360000001</v>
      </c>
      <c r="J56" s="13">
        <f t="shared" si="5"/>
        <v>4621.464664</v>
      </c>
    </row>
    <row r="57" spans="2:10" ht="15.75" thickBot="1">
      <c r="B57" s="7" t="s">
        <v>5</v>
      </c>
      <c r="C57" s="8">
        <v>42005</v>
      </c>
      <c r="D57" s="9">
        <f>25000</f>
        <v>25000</v>
      </c>
      <c r="E57" s="18">
        <f t="shared" si="8"/>
        <v>833.3333333333334</v>
      </c>
      <c r="F57" s="10">
        <f t="shared" si="9"/>
        <v>12500</v>
      </c>
      <c r="G57" s="19">
        <f t="shared" si="6"/>
        <v>12500</v>
      </c>
      <c r="H57" s="11">
        <v>2171.3122080000003</v>
      </c>
      <c r="I57" s="13">
        <f t="shared" si="7"/>
        <v>2171.3122080000003</v>
      </c>
      <c r="J57" s="13">
        <f t="shared" si="5"/>
        <v>10328.687792</v>
      </c>
    </row>
    <row r="58" spans="2:10" ht="15.75" thickBot="1">
      <c r="B58" s="7" t="s">
        <v>4</v>
      </c>
      <c r="C58" s="8">
        <v>42005</v>
      </c>
      <c r="D58" s="9">
        <f>23521.38</f>
        <v>23521.38</v>
      </c>
      <c r="E58" s="18">
        <f t="shared" si="8"/>
        <v>784.046</v>
      </c>
      <c r="F58" s="10">
        <f t="shared" si="9"/>
        <v>11760.69</v>
      </c>
      <c r="G58" s="19">
        <f t="shared" si="6"/>
        <v>11760.69</v>
      </c>
      <c r="H58" s="11">
        <v>1997.4264960000003</v>
      </c>
      <c r="I58" s="13">
        <f t="shared" si="7"/>
        <v>1997.4264960000003</v>
      </c>
      <c r="J58" s="13">
        <f t="shared" si="5"/>
        <v>9763.263504</v>
      </c>
    </row>
    <row r="59" spans="2:10" ht="15.75" thickBot="1">
      <c r="B59" s="7" t="s">
        <v>7</v>
      </c>
      <c r="C59" s="8" t="s">
        <v>42</v>
      </c>
      <c r="D59" s="9">
        <v>15217.24</v>
      </c>
      <c r="E59" s="18">
        <f t="shared" si="8"/>
        <v>507.24133333333333</v>
      </c>
      <c r="F59" s="10">
        <f t="shared" si="9"/>
        <v>7608.62</v>
      </c>
      <c r="G59" s="19">
        <f t="shared" si="6"/>
        <v>7608.62</v>
      </c>
      <c r="H59" s="11">
        <v>1078.012056</v>
      </c>
      <c r="I59" s="13">
        <f t="shared" si="7"/>
        <v>1078.012056</v>
      </c>
      <c r="J59" s="13">
        <f t="shared" si="5"/>
        <v>6530.607943999999</v>
      </c>
    </row>
    <row r="60" spans="2:10" ht="15.75" thickBot="1">
      <c r="B60" s="7" t="s">
        <v>6</v>
      </c>
      <c r="C60" s="8" t="s">
        <v>42</v>
      </c>
      <c r="D60" s="9">
        <v>15217.24</v>
      </c>
      <c r="E60" s="18">
        <f t="shared" si="8"/>
        <v>507.24133333333333</v>
      </c>
      <c r="F60" s="9">
        <f t="shared" si="9"/>
        <v>7608.62</v>
      </c>
      <c r="G60" s="19">
        <f t="shared" si="6"/>
        <v>7608.62</v>
      </c>
      <c r="H60" s="11">
        <v>1078.012056</v>
      </c>
      <c r="I60" s="13">
        <f t="shared" si="7"/>
        <v>1078.012056</v>
      </c>
      <c r="J60" s="13">
        <f t="shared" si="5"/>
        <v>6530.607943999999</v>
      </c>
    </row>
    <row r="61" spans="5:10" ht="15.75" thickBot="1">
      <c r="E61" s="1"/>
      <c r="F61" s="21">
        <f>SUM(F49:F60)</f>
        <v>160762.59999999998</v>
      </c>
      <c r="G61" s="21">
        <f>SUM(G49:G60)</f>
        <v>160762.59999999998</v>
      </c>
      <c r="H61" s="21">
        <f>SUM(H49:H60)</f>
        <v>31455.309463999998</v>
      </c>
      <c r="I61" s="21">
        <f>SUM(I49:I60)</f>
        <v>31455.309463999998</v>
      </c>
      <c r="J61" s="21">
        <f>SUM(J49:J60)</f>
        <v>129307.29053600001</v>
      </c>
    </row>
    <row r="62" ht="15.75" thickTop="1"/>
  </sheetData>
  <sheetProtection/>
  <mergeCells count="5">
    <mergeCell ref="B1:M3"/>
    <mergeCell ref="C4:K4"/>
    <mergeCell ref="G25:H25"/>
    <mergeCell ref="G28:H28"/>
    <mergeCell ref="G29:H2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69"/>
  <sheetViews>
    <sheetView zoomScalePageLayoutView="0" workbookViewId="0" topLeftCell="A1">
      <selection activeCell="G49" sqref="G49:G60"/>
    </sheetView>
  </sheetViews>
  <sheetFormatPr defaultColWidth="11.421875" defaultRowHeight="15"/>
  <cols>
    <col min="2" max="2" width="28.8515625" style="0" customWidth="1"/>
    <col min="3" max="3" width="9.00390625" style="0" bestFit="1" customWidth="1"/>
    <col min="4" max="4" width="19.140625" style="0" customWidth="1"/>
    <col min="6" max="7" width="12.28125" style="0" bestFit="1" customWidth="1"/>
    <col min="10" max="10" width="12.28125" style="0" bestFit="1" customWidth="1"/>
  </cols>
  <sheetData>
    <row r="1" spans="2:13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3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39"/>
      <c r="M4" s="41"/>
    </row>
    <row r="7" spans="2:6" ht="15">
      <c r="B7" s="1"/>
      <c r="C7" s="3"/>
      <c r="D7" s="3"/>
      <c r="E7" s="17"/>
      <c r="F7" s="3"/>
    </row>
    <row r="8" spans="2:6" ht="15">
      <c r="B8" s="1" t="s">
        <v>61</v>
      </c>
      <c r="C8" s="3"/>
      <c r="D8" s="3"/>
      <c r="E8" s="17"/>
      <c r="F8" s="3"/>
    </row>
    <row r="9" spans="2:6" ht="15.75" thickBot="1">
      <c r="B9" s="3"/>
      <c r="C9" s="3"/>
      <c r="D9" s="3"/>
      <c r="E9" s="17"/>
      <c r="F9" s="3"/>
    </row>
    <row r="10" spans="2:10" ht="25.5" thickBot="1">
      <c r="B10" s="4" t="s">
        <v>9</v>
      </c>
      <c r="C10" s="4" t="s">
        <v>10</v>
      </c>
      <c r="D10" s="4" t="s">
        <v>11</v>
      </c>
      <c r="E10" s="4" t="s">
        <v>12</v>
      </c>
      <c r="F10" s="5" t="s">
        <v>31</v>
      </c>
      <c r="G10" s="6" t="s">
        <v>32</v>
      </c>
      <c r="H10" s="6" t="s">
        <v>33</v>
      </c>
      <c r="I10" s="12" t="s">
        <v>35</v>
      </c>
      <c r="J10" s="12" t="s">
        <v>36</v>
      </c>
    </row>
    <row r="11" spans="2:10" ht="15.75" thickBot="1">
      <c r="B11" s="7" t="s">
        <v>14</v>
      </c>
      <c r="C11" s="8">
        <v>41395</v>
      </c>
      <c r="D11" s="9">
        <v>92960.52</v>
      </c>
      <c r="E11" s="18">
        <f aca="true" t="shared" si="0" ref="E11:E22">D11/30</f>
        <v>3098.684</v>
      </c>
      <c r="F11" s="10">
        <f aca="true" t="shared" si="1" ref="F11:F22">E11*15</f>
        <v>46480.26</v>
      </c>
      <c r="G11" s="19">
        <f>F11</f>
        <v>46480.26</v>
      </c>
      <c r="H11" s="11">
        <v>12548.762</v>
      </c>
      <c r="I11" s="13">
        <f>H11</f>
        <v>12548.762</v>
      </c>
      <c r="J11" s="13">
        <f aca="true" t="shared" si="2" ref="J11:J22">G11-I11</f>
        <v>33931.498</v>
      </c>
    </row>
    <row r="12" spans="2:10" ht="15.75" thickBot="1">
      <c r="B12" s="7" t="s">
        <v>19</v>
      </c>
      <c r="C12" s="8">
        <v>36769</v>
      </c>
      <c r="D12" s="9">
        <v>36769.74</v>
      </c>
      <c r="E12" s="18">
        <f t="shared" si="0"/>
        <v>1225.658</v>
      </c>
      <c r="F12" s="10">
        <f t="shared" si="1"/>
        <v>18384.87</v>
      </c>
      <c r="G12" s="19">
        <f aca="true" t="shared" si="3" ref="G12:G22">F12</f>
        <v>18384.87</v>
      </c>
      <c r="H12" s="11">
        <v>3700.14</v>
      </c>
      <c r="I12" s="13">
        <f aca="true" t="shared" si="4" ref="I12:I22">H12</f>
        <v>3700.14</v>
      </c>
      <c r="J12" s="13">
        <f t="shared" si="2"/>
        <v>14684.73</v>
      </c>
    </row>
    <row r="13" spans="2:10" ht="15.75" thickBot="1">
      <c r="B13" s="7" t="s">
        <v>0</v>
      </c>
      <c r="C13" s="8">
        <v>41395</v>
      </c>
      <c r="D13" s="9">
        <f>25000</f>
        <v>25000</v>
      </c>
      <c r="E13" s="18">
        <f>D13/30</f>
        <v>833.3333333333334</v>
      </c>
      <c r="F13" s="10">
        <f>E13*15</f>
        <v>12500</v>
      </c>
      <c r="G13" s="19">
        <f t="shared" si="3"/>
        <v>12500</v>
      </c>
      <c r="H13" s="11">
        <v>2171.3122080000003</v>
      </c>
      <c r="I13" s="13">
        <f t="shared" si="4"/>
        <v>2171.3122080000003</v>
      </c>
      <c r="J13" s="13">
        <f t="shared" si="2"/>
        <v>10328.687792</v>
      </c>
    </row>
    <row r="14" spans="2:10" ht="15.75" thickBot="1">
      <c r="B14" s="7" t="s">
        <v>22</v>
      </c>
      <c r="C14" s="8">
        <v>41501</v>
      </c>
      <c r="D14" s="9">
        <v>15217.24</v>
      </c>
      <c r="E14" s="18">
        <f t="shared" si="0"/>
        <v>507.24133333333333</v>
      </c>
      <c r="F14" s="10">
        <f t="shared" si="1"/>
        <v>7608.62</v>
      </c>
      <c r="G14" s="19">
        <f t="shared" si="3"/>
        <v>7608.62</v>
      </c>
      <c r="H14" s="11">
        <v>1078.012056</v>
      </c>
      <c r="I14" s="13">
        <f t="shared" si="4"/>
        <v>1078.012056</v>
      </c>
      <c r="J14" s="13">
        <f t="shared" si="2"/>
        <v>6530.607943999999</v>
      </c>
    </row>
    <row r="15" spans="2:10" ht="15.75" thickBot="1">
      <c r="B15" s="7" t="s">
        <v>1</v>
      </c>
      <c r="C15" s="8" t="s">
        <v>24</v>
      </c>
      <c r="D15" s="9">
        <v>23521.38</v>
      </c>
      <c r="E15" s="18">
        <f t="shared" si="0"/>
        <v>784.046</v>
      </c>
      <c r="F15" s="10">
        <f t="shared" si="1"/>
        <v>11760.69</v>
      </c>
      <c r="G15" s="19">
        <f t="shared" si="3"/>
        <v>11760.69</v>
      </c>
      <c r="H15" s="11">
        <v>1997.4264960000003</v>
      </c>
      <c r="I15" s="13">
        <f t="shared" si="4"/>
        <v>1997.4264960000003</v>
      </c>
      <c r="J15" s="13">
        <f t="shared" si="2"/>
        <v>9763.263504</v>
      </c>
    </row>
    <row r="16" spans="2:10" ht="15.75" thickBot="1">
      <c r="B16" s="7" t="s">
        <v>27</v>
      </c>
      <c r="C16" s="8">
        <v>41671</v>
      </c>
      <c r="D16" s="9">
        <v>23521.38</v>
      </c>
      <c r="E16" s="18">
        <f t="shared" si="0"/>
        <v>784.046</v>
      </c>
      <c r="F16" s="10">
        <f t="shared" si="1"/>
        <v>11760.69</v>
      </c>
      <c r="G16" s="19">
        <f t="shared" si="3"/>
        <v>11760.69</v>
      </c>
      <c r="H16" s="11">
        <v>1997.4264960000003</v>
      </c>
      <c r="I16" s="13">
        <f t="shared" si="4"/>
        <v>1997.4264960000003</v>
      </c>
      <c r="J16" s="13">
        <f t="shared" si="2"/>
        <v>9763.263504</v>
      </c>
    </row>
    <row r="17" spans="2:10" ht="15.75" thickBot="1">
      <c r="B17" s="7" t="s">
        <v>29</v>
      </c>
      <c r="C17" s="8">
        <v>41852</v>
      </c>
      <c r="D17" s="9">
        <v>15217.24</v>
      </c>
      <c r="E17" s="18">
        <f t="shared" si="0"/>
        <v>507.24133333333333</v>
      </c>
      <c r="F17" s="10">
        <f t="shared" si="1"/>
        <v>7608.62</v>
      </c>
      <c r="G17" s="19">
        <f t="shared" si="3"/>
        <v>7608.62</v>
      </c>
      <c r="H17" s="11">
        <v>1078.012056</v>
      </c>
      <c r="I17" s="13">
        <f t="shared" si="4"/>
        <v>1078.012056</v>
      </c>
      <c r="J17" s="13">
        <f t="shared" si="2"/>
        <v>6530.607943999999</v>
      </c>
    </row>
    <row r="18" spans="2:10" ht="15.75" thickBot="1">
      <c r="B18" s="7" t="s">
        <v>3</v>
      </c>
      <c r="C18" s="8">
        <v>41872</v>
      </c>
      <c r="D18" s="9">
        <v>10361.84</v>
      </c>
      <c r="E18" s="18">
        <f t="shared" si="0"/>
        <v>345.3946666666667</v>
      </c>
      <c r="F18" s="10">
        <f t="shared" si="1"/>
        <v>5180.92</v>
      </c>
      <c r="G18" s="19">
        <f t="shared" si="3"/>
        <v>5180.92</v>
      </c>
      <c r="H18" s="11">
        <v>559.4553360000001</v>
      </c>
      <c r="I18" s="13">
        <f t="shared" si="4"/>
        <v>559.4553360000001</v>
      </c>
      <c r="J18" s="13">
        <f t="shared" si="2"/>
        <v>4621.464664</v>
      </c>
    </row>
    <row r="19" spans="2:10" ht="15.75" thickBot="1">
      <c r="B19" s="7" t="s">
        <v>5</v>
      </c>
      <c r="C19" s="8">
        <v>42005</v>
      </c>
      <c r="D19" s="9">
        <f>25000</f>
        <v>25000</v>
      </c>
      <c r="E19" s="18">
        <f t="shared" si="0"/>
        <v>833.3333333333334</v>
      </c>
      <c r="F19" s="10">
        <f t="shared" si="1"/>
        <v>12500</v>
      </c>
      <c r="G19" s="19">
        <f t="shared" si="3"/>
        <v>12500</v>
      </c>
      <c r="H19" s="11">
        <v>2171.3122080000003</v>
      </c>
      <c r="I19" s="13">
        <f t="shared" si="4"/>
        <v>2171.3122080000003</v>
      </c>
      <c r="J19" s="13">
        <f t="shared" si="2"/>
        <v>10328.687792</v>
      </c>
    </row>
    <row r="20" spans="2:10" ht="15.75" thickBot="1">
      <c r="B20" s="7" t="s">
        <v>4</v>
      </c>
      <c r="C20" s="8">
        <v>42005</v>
      </c>
      <c r="D20" s="9">
        <f>23521.38</f>
        <v>23521.38</v>
      </c>
      <c r="E20" s="18">
        <f t="shared" si="0"/>
        <v>784.046</v>
      </c>
      <c r="F20" s="10">
        <f t="shared" si="1"/>
        <v>11760.69</v>
      </c>
      <c r="G20" s="19">
        <f t="shared" si="3"/>
        <v>11760.69</v>
      </c>
      <c r="H20" s="11">
        <v>1997.4264960000003</v>
      </c>
      <c r="I20" s="13">
        <f t="shared" si="4"/>
        <v>1997.4264960000003</v>
      </c>
      <c r="J20" s="13">
        <f t="shared" si="2"/>
        <v>9763.263504</v>
      </c>
    </row>
    <row r="21" spans="2:10" ht="15.75" thickBot="1">
      <c r="B21" s="7" t="s">
        <v>7</v>
      </c>
      <c r="C21" s="8" t="s">
        <v>42</v>
      </c>
      <c r="D21" s="9">
        <v>15217.24</v>
      </c>
      <c r="E21" s="18">
        <f t="shared" si="0"/>
        <v>507.24133333333333</v>
      </c>
      <c r="F21" s="10">
        <f t="shared" si="1"/>
        <v>7608.62</v>
      </c>
      <c r="G21" s="19">
        <f t="shared" si="3"/>
        <v>7608.62</v>
      </c>
      <c r="H21" s="11">
        <v>1078.012056</v>
      </c>
      <c r="I21" s="13">
        <f t="shared" si="4"/>
        <v>1078.012056</v>
      </c>
      <c r="J21" s="13">
        <f t="shared" si="2"/>
        <v>6530.607943999999</v>
      </c>
    </row>
    <row r="22" spans="2:10" ht="15.75" thickBot="1">
      <c r="B22" s="7" t="s">
        <v>6</v>
      </c>
      <c r="C22" s="8" t="s">
        <v>42</v>
      </c>
      <c r="D22" s="9">
        <v>15217.24</v>
      </c>
      <c r="E22" s="18">
        <f t="shared" si="0"/>
        <v>507.24133333333333</v>
      </c>
      <c r="F22" s="9">
        <f t="shared" si="1"/>
        <v>7608.62</v>
      </c>
      <c r="G22" s="19">
        <f t="shared" si="3"/>
        <v>7608.62</v>
      </c>
      <c r="H22" s="11">
        <v>1078.012056</v>
      </c>
      <c r="I22" s="13">
        <f t="shared" si="4"/>
        <v>1078.012056</v>
      </c>
      <c r="J22" s="13">
        <f t="shared" si="2"/>
        <v>6530.607943999999</v>
      </c>
    </row>
    <row r="23" spans="5:10" ht="15.75" thickBot="1">
      <c r="E23" s="1"/>
      <c r="F23" s="21">
        <f>SUM(F11:F22)</f>
        <v>160762.59999999998</v>
      </c>
      <c r="G23" s="21">
        <f>SUM(G11:G22)</f>
        <v>160762.59999999998</v>
      </c>
      <c r="H23" s="21">
        <f>SUM(H11:H22)</f>
        <v>31455.309463999998</v>
      </c>
      <c r="I23" s="21">
        <f>SUM(I11:I22)</f>
        <v>31455.309463999998</v>
      </c>
      <c r="J23" s="21">
        <f>SUM(J11:J22)</f>
        <v>129307.29053600001</v>
      </c>
    </row>
    <row r="24" spans="5:10" ht="15.75" thickTop="1">
      <c r="E24" s="1"/>
      <c r="F24" s="14"/>
      <c r="H24" s="14"/>
      <c r="I24" s="59"/>
      <c r="J24" s="14"/>
    </row>
    <row r="25" spans="5:10" ht="15">
      <c r="E25" s="1"/>
      <c r="F25" s="14"/>
      <c r="G25" s="142"/>
      <c r="H25" s="142"/>
      <c r="J25" s="14"/>
    </row>
    <row r="26" spans="5:10" ht="15">
      <c r="E26" s="1"/>
      <c r="H26" s="14"/>
      <c r="J26" s="14"/>
    </row>
    <row r="27" ht="15">
      <c r="E27" s="1"/>
    </row>
    <row r="28" spans="5:8" ht="15">
      <c r="E28" s="1"/>
      <c r="F28" s="14"/>
      <c r="G28" s="142"/>
      <c r="H28" s="142"/>
    </row>
    <row r="29" spans="5:8" ht="15">
      <c r="E29" s="1"/>
      <c r="G29" s="142"/>
      <c r="H29" s="142"/>
    </row>
    <row r="31" ht="15">
      <c r="D31" s="14"/>
    </row>
    <row r="33" spans="2:8" ht="15">
      <c r="B33" s="57" t="s">
        <v>62</v>
      </c>
      <c r="C33" s="57"/>
      <c r="D33" s="57" t="s">
        <v>62</v>
      </c>
      <c r="E33" s="57" t="s">
        <v>63</v>
      </c>
      <c r="F33" s="57" t="s">
        <v>64</v>
      </c>
      <c r="G33" s="57"/>
      <c r="H33" s="57" t="s">
        <v>65</v>
      </c>
    </row>
    <row r="35" spans="2:8" ht="15">
      <c r="B35" t="s">
        <v>66</v>
      </c>
      <c r="D35" s="2">
        <v>18881.12</v>
      </c>
      <c r="E35" s="2">
        <v>3020.98</v>
      </c>
      <c r="F35" s="2">
        <v>2013.99</v>
      </c>
      <c r="G35" s="2">
        <v>1888.11</v>
      </c>
      <c r="H35" s="2">
        <f>D35+E35-F35-G35</f>
        <v>17999.999999999996</v>
      </c>
    </row>
    <row r="36" spans="2:8" ht="15">
      <c r="B36" t="s">
        <v>67</v>
      </c>
      <c r="D36" s="2">
        <v>8391.61</v>
      </c>
      <c r="E36" s="2">
        <v>1342.66</v>
      </c>
      <c r="F36" s="2">
        <v>895.11</v>
      </c>
      <c r="G36" s="2">
        <v>839.16</v>
      </c>
      <c r="H36" s="2">
        <f>D36+E36-F36-G36</f>
        <v>8000</v>
      </c>
    </row>
    <row r="37" spans="2:8" ht="15.75" thickBot="1">
      <c r="B37" t="s">
        <v>68</v>
      </c>
      <c r="D37" s="2">
        <v>8391.61</v>
      </c>
      <c r="E37" s="2">
        <v>1342.66</v>
      </c>
      <c r="F37" s="2">
        <v>895.11</v>
      </c>
      <c r="G37" s="2">
        <v>839.16</v>
      </c>
      <c r="H37" s="2">
        <f>D37+E37-F37-G37</f>
        <v>8000</v>
      </c>
    </row>
    <row r="38" spans="4:8" ht="15.75" thickBot="1">
      <c r="D38" s="60">
        <f>D35+D36+D37</f>
        <v>35664.34</v>
      </c>
      <c r="E38" s="60">
        <f>E35+E36+E37</f>
        <v>5706.3</v>
      </c>
      <c r="F38" s="60">
        <f>F35+F36+F37</f>
        <v>3804.21</v>
      </c>
      <c r="G38" s="60">
        <f>G35+G36+G37</f>
        <v>3566.43</v>
      </c>
      <c r="H38" s="60">
        <f>H35+H36+H37</f>
        <v>34000</v>
      </c>
    </row>
    <row r="39" ht="15.75" thickTop="1"/>
    <row r="45" spans="2:6" ht="15">
      <c r="B45" s="1"/>
      <c r="C45" s="3"/>
      <c r="D45" s="3"/>
      <c r="E45" s="17"/>
      <c r="F45" s="3"/>
    </row>
    <row r="46" spans="2:6" ht="15">
      <c r="B46" s="1" t="s">
        <v>69</v>
      </c>
      <c r="C46" s="3"/>
      <c r="D46" s="3"/>
      <c r="E46" s="17"/>
      <c r="F46" s="3"/>
    </row>
    <row r="47" spans="2:6" ht="15.75" thickBot="1">
      <c r="B47" s="3"/>
      <c r="C47" s="3"/>
      <c r="D47" s="3"/>
      <c r="E47" s="17"/>
      <c r="F47" s="3"/>
    </row>
    <row r="48" spans="2:10" ht="25.5" thickBot="1">
      <c r="B48" s="4" t="s">
        <v>9</v>
      </c>
      <c r="C48" s="4" t="s">
        <v>10</v>
      </c>
      <c r="D48" s="4" t="s">
        <v>11</v>
      </c>
      <c r="E48" s="4" t="s">
        <v>12</v>
      </c>
      <c r="F48" s="5" t="s">
        <v>31</v>
      </c>
      <c r="G48" s="6" t="s">
        <v>32</v>
      </c>
      <c r="H48" s="6" t="s">
        <v>33</v>
      </c>
      <c r="I48" s="12" t="s">
        <v>35</v>
      </c>
      <c r="J48" s="12" t="s">
        <v>36</v>
      </c>
    </row>
    <row r="49" spans="2:10" ht="15.75" thickBot="1">
      <c r="B49" s="7" t="s">
        <v>14</v>
      </c>
      <c r="C49" s="8">
        <v>41395</v>
      </c>
      <c r="D49" s="9">
        <v>92960.52</v>
      </c>
      <c r="E49" s="18">
        <f>D49/30</f>
        <v>3098.684</v>
      </c>
      <c r="F49" s="10">
        <f>E49*15</f>
        <v>46480.26</v>
      </c>
      <c r="G49" s="19">
        <f>F49</f>
        <v>46480.26</v>
      </c>
      <c r="H49" s="11">
        <v>12548.762</v>
      </c>
      <c r="I49" s="13">
        <f>H49</f>
        <v>12548.762</v>
      </c>
      <c r="J49" s="13">
        <f aca="true" t="shared" si="5" ref="J49:J60">G49-I49</f>
        <v>33931.498</v>
      </c>
    </row>
    <row r="50" spans="2:10" ht="15.75" thickBot="1">
      <c r="B50" s="7" t="s">
        <v>19</v>
      </c>
      <c r="C50" s="8">
        <v>36769</v>
      </c>
      <c r="D50" s="9">
        <v>36769.74</v>
      </c>
      <c r="E50" s="18">
        <f>D50/30</f>
        <v>1225.658</v>
      </c>
      <c r="F50" s="10">
        <f>E50*15</f>
        <v>18384.87</v>
      </c>
      <c r="G50" s="19">
        <f aca="true" t="shared" si="6" ref="G50:G60">F50</f>
        <v>18384.87</v>
      </c>
      <c r="H50" s="11">
        <v>3700.14</v>
      </c>
      <c r="I50" s="13">
        <f aca="true" t="shared" si="7" ref="I50:I60">H50</f>
        <v>3700.14</v>
      </c>
      <c r="J50" s="13">
        <f t="shared" si="5"/>
        <v>14684.73</v>
      </c>
    </row>
    <row r="51" spans="2:10" ht="15.75" thickBot="1">
      <c r="B51" s="7" t="s">
        <v>0</v>
      </c>
      <c r="C51" s="8">
        <v>41395</v>
      </c>
      <c r="D51" s="9">
        <f>25000</f>
        <v>25000</v>
      </c>
      <c r="E51" s="18">
        <f>D51/30</f>
        <v>833.3333333333334</v>
      </c>
      <c r="F51" s="10">
        <f>E51*15</f>
        <v>12500</v>
      </c>
      <c r="G51" s="19">
        <f t="shared" si="6"/>
        <v>12500</v>
      </c>
      <c r="H51" s="11">
        <v>2171.3122080000003</v>
      </c>
      <c r="I51" s="13">
        <f t="shared" si="7"/>
        <v>2171.3122080000003</v>
      </c>
      <c r="J51" s="13">
        <f t="shared" si="5"/>
        <v>10328.687792</v>
      </c>
    </row>
    <row r="52" spans="2:10" ht="15.75" thickBot="1">
      <c r="B52" s="7" t="s">
        <v>22</v>
      </c>
      <c r="C52" s="8">
        <v>41501</v>
      </c>
      <c r="D52" s="9">
        <v>15217.24</v>
      </c>
      <c r="E52" s="18">
        <f>D52/30</f>
        <v>507.24133333333333</v>
      </c>
      <c r="F52" s="10">
        <f>E52*15</f>
        <v>7608.62</v>
      </c>
      <c r="G52" s="19">
        <f t="shared" si="6"/>
        <v>7608.62</v>
      </c>
      <c r="H52" s="11">
        <v>1078.012056</v>
      </c>
      <c r="I52" s="13">
        <f t="shared" si="7"/>
        <v>1078.012056</v>
      </c>
      <c r="J52" s="13">
        <f t="shared" si="5"/>
        <v>6530.607943999999</v>
      </c>
    </row>
    <row r="53" spans="2:10" ht="15.75" thickBot="1">
      <c r="B53" s="7" t="s">
        <v>1</v>
      </c>
      <c r="C53" s="8" t="s">
        <v>24</v>
      </c>
      <c r="D53" s="9">
        <v>23521.38</v>
      </c>
      <c r="E53" s="18">
        <f>D53/30</f>
        <v>784.046</v>
      </c>
      <c r="F53" s="10">
        <f>E53*15</f>
        <v>11760.69</v>
      </c>
      <c r="G53" s="19">
        <f t="shared" si="6"/>
        <v>11760.69</v>
      </c>
      <c r="H53" s="11">
        <v>1997.4264960000003</v>
      </c>
      <c r="I53" s="13">
        <f t="shared" si="7"/>
        <v>1997.4264960000003</v>
      </c>
      <c r="J53" s="13">
        <f t="shared" si="5"/>
        <v>9763.263504</v>
      </c>
    </row>
    <row r="54" spans="2:10" ht="15.75" thickBot="1">
      <c r="B54" s="7" t="s">
        <v>27</v>
      </c>
      <c r="C54" s="8">
        <v>41671</v>
      </c>
      <c r="D54" s="9">
        <v>23521.38</v>
      </c>
      <c r="E54" s="18">
        <f aca="true" t="shared" si="8" ref="E54:E60">D54/30</f>
        <v>784.046</v>
      </c>
      <c r="F54" s="10">
        <f aca="true" t="shared" si="9" ref="F54:F60">E54*15</f>
        <v>11760.69</v>
      </c>
      <c r="G54" s="19">
        <f t="shared" si="6"/>
        <v>11760.69</v>
      </c>
      <c r="H54" s="11">
        <v>1997.4264960000003</v>
      </c>
      <c r="I54" s="13">
        <f t="shared" si="7"/>
        <v>1997.4264960000003</v>
      </c>
      <c r="J54" s="13">
        <f t="shared" si="5"/>
        <v>9763.263504</v>
      </c>
    </row>
    <row r="55" spans="2:10" ht="15.75" thickBot="1">
      <c r="B55" s="7" t="s">
        <v>29</v>
      </c>
      <c r="C55" s="8">
        <v>41852</v>
      </c>
      <c r="D55" s="9">
        <v>15217.24</v>
      </c>
      <c r="E55" s="18">
        <f t="shared" si="8"/>
        <v>507.24133333333333</v>
      </c>
      <c r="F55" s="10">
        <f t="shared" si="9"/>
        <v>7608.62</v>
      </c>
      <c r="G55" s="19">
        <f t="shared" si="6"/>
        <v>7608.62</v>
      </c>
      <c r="H55" s="11">
        <v>1078.012056</v>
      </c>
      <c r="I55" s="13">
        <f t="shared" si="7"/>
        <v>1078.012056</v>
      </c>
      <c r="J55" s="13">
        <f t="shared" si="5"/>
        <v>6530.607943999999</v>
      </c>
    </row>
    <row r="56" spans="2:10" ht="15.75" thickBot="1">
      <c r="B56" s="7" t="s">
        <v>3</v>
      </c>
      <c r="C56" s="8">
        <v>41872</v>
      </c>
      <c r="D56" s="9">
        <v>10361.84</v>
      </c>
      <c r="E56" s="18">
        <f t="shared" si="8"/>
        <v>345.3946666666667</v>
      </c>
      <c r="F56" s="10">
        <f t="shared" si="9"/>
        <v>5180.92</v>
      </c>
      <c r="G56" s="19">
        <f t="shared" si="6"/>
        <v>5180.92</v>
      </c>
      <c r="H56" s="11">
        <v>559.4553360000001</v>
      </c>
      <c r="I56" s="13">
        <f t="shared" si="7"/>
        <v>559.4553360000001</v>
      </c>
      <c r="J56" s="13">
        <f t="shared" si="5"/>
        <v>4621.464664</v>
      </c>
    </row>
    <row r="57" spans="2:10" ht="15.75" thickBot="1">
      <c r="B57" s="7" t="s">
        <v>5</v>
      </c>
      <c r="C57" s="8">
        <v>42005</v>
      </c>
      <c r="D57" s="9">
        <f>25000</f>
        <v>25000</v>
      </c>
      <c r="E57" s="18">
        <f t="shared" si="8"/>
        <v>833.3333333333334</v>
      </c>
      <c r="F57" s="10">
        <f t="shared" si="9"/>
        <v>12500</v>
      </c>
      <c r="G57" s="19">
        <f t="shared" si="6"/>
        <v>12500</v>
      </c>
      <c r="H57" s="11">
        <v>2171.3122080000003</v>
      </c>
      <c r="I57" s="13">
        <f t="shared" si="7"/>
        <v>2171.3122080000003</v>
      </c>
      <c r="J57" s="13">
        <f t="shared" si="5"/>
        <v>10328.687792</v>
      </c>
    </row>
    <row r="58" spans="2:10" ht="15.75" thickBot="1">
      <c r="B58" s="7" t="s">
        <v>4</v>
      </c>
      <c r="C58" s="8">
        <v>42005</v>
      </c>
      <c r="D58" s="9">
        <f>23521.38</f>
        <v>23521.38</v>
      </c>
      <c r="E58" s="18">
        <f t="shared" si="8"/>
        <v>784.046</v>
      </c>
      <c r="F58" s="10">
        <f t="shared" si="9"/>
        <v>11760.69</v>
      </c>
      <c r="G58" s="19">
        <f t="shared" si="6"/>
        <v>11760.69</v>
      </c>
      <c r="H58" s="11">
        <v>1997.4264960000003</v>
      </c>
      <c r="I58" s="13">
        <f t="shared" si="7"/>
        <v>1997.4264960000003</v>
      </c>
      <c r="J58" s="13">
        <f t="shared" si="5"/>
        <v>9763.263504</v>
      </c>
    </row>
    <row r="59" spans="2:10" ht="15.75" thickBot="1">
      <c r="B59" s="7" t="s">
        <v>7</v>
      </c>
      <c r="C59" s="8" t="s">
        <v>42</v>
      </c>
      <c r="D59" s="9">
        <v>15217.24</v>
      </c>
      <c r="E59" s="18">
        <f t="shared" si="8"/>
        <v>507.24133333333333</v>
      </c>
      <c r="F59" s="10">
        <f t="shared" si="9"/>
        <v>7608.62</v>
      </c>
      <c r="G59" s="19">
        <f t="shared" si="6"/>
        <v>7608.62</v>
      </c>
      <c r="H59" s="11">
        <v>1078.012056</v>
      </c>
      <c r="I59" s="13">
        <f t="shared" si="7"/>
        <v>1078.012056</v>
      </c>
      <c r="J59" s="13">
        <f t="shared" si="5"/>
        <v>6530.607943999999</v>
      </c>
    </row>
    <row r="60" spans="2:10" ht="15.75" thickBot="1">
      <c r="B60" s="7" t="s">
        <v>6</v>
      </c>
      <c r="C60" s="8" t="s">
        <v>42</v>
      </c>
      <c r="D60" s="9">
        <v>15217.24</v>
      </c>
      <c r="E60" s="18">
        <f t="shared" si="8"/>
        <v>507.24133333333333</v>
      </c>
      <c r="F60" s="9">
        <f t="shared" si="9"/>
        <v>7608.62</v>
      </c>
      <c r="G60" s="19">
        <f t="shared" si="6"/>
        <v>7608.62</v>
      </c>
      <c r="H60" s="11">
        <v>1078.012056</v>
      </c>
      <c r="I60" s="13">
        <f t="shared" si="7"/>
        <v>1078.012056</v>
      </c>
      <c r="J60" s="13">
        <f t="shared" si="5"/>
        <v>6530.607943999999</v>
      </c>
    </row>
    <row r="61" spans="5:10" ht="15.75" thickBot="1">
      <c r="E61" s="1"/>
      <c r="F61" s="21">
        <f>SUM(F49:F60)</f>
        <v>160762.59999999998</v>
      </c>
      <c r="G61" s="21">
        <f>SUM(G49:G60)</f>
        <v>160762.59999999998</v>
      </c>
      <c r="H61" s="21">
        <f>SUM(H49:H60)</f>
        <v>31455.309463999998</v>
      </c>
      <c r="I61" s="21">
        <f>SUM(I49:I60)</f>
        <v>31455.309463999998</v>
      </c>
      <c r="J61" s="21">
        <f>SUM(J49:J60)</f>
        <v>129307.29053600001</v>
      </c>
    </row>
    <row r="62" spans="5:10" ht="15.75" thickTop="1">
      <c r="E62" s="1"/>
      <c r="F62" s="14"/>
      <c r="H62" s="14"/>
      <c r="I62" s="59"/>
      <c r="J62" s="14"/>
    </row>
    <row r="63" spans="5:10" ht="15">
      <c r="E63" s="1"/>
      <c r="F63" s="14"/>
      <c r="G63" s="142"/>
      <c r="H63" s="142"/>
      <c r="J63" s="14"/>
    </row>
    <row r="64" spans="5:10" ht="15">
      <c r="E64" s="1"/>
      <c r="F64" s="14"/>
      <c r="H64" s="14"/>
      <c r="J64" s="14"/>
    </row>
    <row r="65" ht="15">
      <c r="E65" s="1"/>
    </row>
    <row r="66" spans="5:8" ht="15">
      <c r="E66" s="1"/>
      <c r="F66" s="14"/>
      <c r="G66" s="142"/>
      <c r="H66" s="142"/>
    </row>
    <row r="67" spans="5:8" ht="15">
      <c r="E67" s="1"/>
      <c r="G67" s="142"/>
      <c r="H67" s="142"/>
    </row>
    <row r="69" ht="15">
      <c r="D69" s="14"/>
    </row>
  </sheetData>
  <sheetProtection/>
  <mergeCells count="8">
    <mergeCell ref="G66:H66"/>
    <mergeCell ref="G67:H67"/>
    <mergeCell ref="B1:M3"/>
    <mergeCell ref="C4:K4"/>
    <mergeCell ref="G25:H25"/>
    <mergeCell ref="G28:H28"/>
    <mergeCell ref="G29:H29"/>
    <mergeCell ref="G63:H6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9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2.8515625" style="0" customWidth="1"/>
    <col min="2" max="2" width="36.8515625" style="0" customWidth="1"/>
    <col min="4" max="4" width="14.140625" style="0" customWidth="1"/>
    <col min="11" max="11" width="4.7109375" style="0" customWidth="1"/>
  </cols>
  <sheetData>
    <row r="1" spans="2:13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3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39"/>
      <c r="M4" s="41"/>
    </row>
    <row r="7" spans="2:6" ht="15">
      <c r="B7" s="1" t="s">
        <v>70</v>
      </c>
      <c r="C7" s="3"/>
      <c r="D7" s="3"/>
      <c r="E7" s="17"/>
      <c r="F7" s="3"/>
    </row>
    <row r="8" spans="2:6" ht="15.75" thickBot="1">
      <c r="B8" s="3"/>
      <c r="C8" s="3"/>
      <c r="D8" s="3"/>
      <c r="E8" s="17"/>
      <c r="F8" s="3"/>
    </row>
    <row r="9" spans="2:10" ht="37.5" thickBot="1">
      <c r="B9" s="4" t="s">
        <v>9</v>
      </c>
      <c r="C9" s="4" t="s">
        <v>10</v>
      </c>
      <c r="D9" s="4" t="s">
        <v>11</v>
      </c>
      <c r="E9" s="4" t="s">
        <v>12</v>
      </c>
      <c r="F9" s="5" t="s">
        <v>31</v>
      </c>
      <c r="G9" s="6" t="s">
        <v>32</v>
      </c>
      <c r="H9" s="6" t="s">
        <v>33</v>
      </c>
      <c r="I9" s="12" t="s">
        <v>35</v>
      </c>
      <c r="J9" s="12" t="s">
        <v>36</v>
      </c>
    </row>
    <row r="10" spans="2:10" ht="15.75" thickBot="1">
      <c r="B10" s="7" t="s">
        <v>14</v>
      </c>
      <c r="C10" s="8">
        <v>41395</v>
      </c>
      <c r="D10" s="9">
        <v>92960.52</v>
      </c>
      <c r="E10" s="18">
        <f aca="true" t="shared" si="0" ref="E10:E20">D10/30</f>
        <v>3098.684</v>
      </c>
      <c r="F10" s="10">
        <f aca="true" t="shared" si="1" ref="F10:F20">E10*15</f>
        <v>46480.26</v>
      </c>
      <c r="G10" s="19">
        <f>F10</f>
        <v>46480.26</v>
      </c>
      <c r="H10" s="11">
        <v>12548.762</v>
      </c>
      <c r="I10" s="13">
        <f>H10</f>
        <v>12548.762</v>
      </c>
      <c r="J10" s="13">
        <f aca="true" t="shared" si="2" ref="J10:J20">G10-I10</f>
        <v>33931.498</v>
      </c>
    </row>
    <row r="11" spans="2:10" ht="15.75" thickBot="1">
      <c r="B11" s="7" t="s">
        <v>19</v>
      </c>
      <c r="C11" s="8">
        <v>36769</v>
      </c>
      <c r="D11" s="9">
        <v>36769.74</v>
      </c>
      <c r="E11" s="18">
        <f t="shared" si="0"/>
        <v>1225.658</v>
      </c>
      <c r="F11" s="10">
        <f t="shared" si="1"/>
        <v>18384.87</v>
      </c>
      <c r="G11" s="19">
        <f aca="true" t="shared" si="3" ref="G11:G20">F11</f>
        <v>18384.87</v>
      </c>
      <c r="H11" s="11">
        <v>3700.14</v>
      </c>
      <c r="I11" s="13">
        <f aca="true" t="shared" si="4" ref="I11:I20">H11</f>
        <v>3700.14</v>
      </c>
      <c r="J11" s="13">
        <f t="shared" si="2"/>
        <v>14684.73</v>
      </c>
    </row>
    <row r="12" spans="2:10" ht="15.75" thickBot="1">
      <c r="B12" s="7" t="s">
        <v>22</v>
      </c>
      <c r="C12" s="8">
        <v>41501</v>
      </c>
      <c r="D12" s="9">
        <v>15217.24</v>
      </c>
      <c r="E12" s="18">
        <f t="shared" si="0"/>
        <v>507.24133333333333</v>
      </c>
      <c r="F12" s="10">
        <f t="shared" si="1"/>
        <v>7608.62</v>
      </c>
      <c r="G12" s="19">
        <f t="shared" si="3"/>
        <v>7608.62</v>
      </c>
      <c r="H12" s="11">
        <v>1078.012056</v>
      </c>
      <c r="I12" s="13">
        <f t="shared" si="4"/>
        <v>1078.012056</v>
      </c>
      <c r="J12" s="13">
        <f t="shared" si="2"/>
        <v>6530.607943999999</v>
      </c>
    </row>
    <row r="13" spans="2:10" ht="15.75" thickBot="1">
      <c r="B13" s="7" t="s">
        <v>1</v>
      </c>
      <c r="C13" s="8" t="s">
        <v>24</v>
      </c>
      <c r="D13" s="9">
        <v>23521.38</v>
      </c>
      <c r="E13" s="18">
        <f t="shared" si="0"/>
        <v>784.046</v>
      </c>
      <c r="F13" s="10">
        <f t="shared" si="1"/>
        <v>11760.69</v>
      </c>
      <c r="G13" s="19">
        <f t="shared" si="3"/>
        <v>11760.69</v>
      </c>
      <c r="H13" s="11">
        <v>1997.4264960000003</v>
      </c>
      <c r="I13" s="13">
        <f t="shared" si="4"/>
        <v>1997.4264960000003</v>
      </c>
      <c r="J13" s="13">
        <f t="shared" si="2"/>
        <v>9763.263504</v>
      </c>
    </row>
    <row r="14" spans="2:10" ht="15.75" thickBot="1">
      <c r="B14" s="7" t="s">
        <v>27</v>
      </c>
      <c r="C14" s="8">
        <v>41671</v>
      </c>
      <c r="D14" s="9">
        <v>23521.38</v>
      </c>
      <c r="E14" s="18">
        <f t="shared" si="0"/>
        <v>784.046</v>
      </c>
      <c r="F14" s="10">
        <f t="shared" si="1"/>
        <v>11760.69</v>
      </c>
      <c r="G14" s="19">
        <f t="shared" si="3"/>
        <v>11760.69</v>
      </c>
      <c r="H14" s="11">
        <v>1997.4264960000003</v>
      </c>
      <c r="I14" s="13">
        <f t="shared" si="4"/>
        <v>1997.4264960000003</v>
      </c>
      <c r="J14" s="13">
        <f t="shared" si="2"/>
        <v>9763.263504</v>
      </c>
    </row>
    <row r="15" spans="2:10" ht="15.75" thickBot="1">
      <c r="B15" s="7" t="s">
        <v>29</v>
      </c>
      <c r="C15" s="8">
        <v>41852</v>
      </c>
      <c r="D15" s="9">
        <v>15217.24</v>
      </c>
      <c r="E15" s="18">
        <f t="shared" si="0"/>
        <v>507.24133333333333</v>
      </c>
      <c r="F15" s="10">
        <f t="shared" si="1"/>
        <v>7608.62</v>
      </c>
      <c r="G15" s="19">
        <f t="shared" si="3"/>
        <v>7608.62</v>
      </c>
      <c r="H15" s="11">
        <v>1078.012056</v>
      </c>
      <c r="I15" s="13">
        <f t="shared" si="4"/>
        <v>1078.012056</v>
      </c>
      <c r="J15" s="13">
        <f t="shared" si="2"/>
        <v>6530.607943999999</v>
      </c>
    </row>
    <row r="16" spans="2:10" ht="15.75" thickBot="1">
      <c r="B16" s="7" t="s">
        <v>3</v>
      </c>
      <c r="C16" s="8">
        <v>41872</v>
      </c>
      <c r="D16" s="9">
        <v>10361.84</v>
      </c>
      <c r="E16" s="18">
        <f t="shared" si="0"/>
        <v>345.3946666666667</v>
      </c>
      <c r="F16" s="10">
        <f t="shared" si="1"/>
        <v>5180.92</v>
      </c>
      <c r="G16" s="19">
        <f t="shared" si="3"/>
        <v>5180.92</v>
      </c>
      <c r="H16" s="11">
        <v>559.4553360000001</v>
      </c>
      <c r="I16" s="13">
        <f t="shared" si="4"/>
        <v>559.4553360000001</v>
      </c>
      <c r="J16" s="13">
        <f t="shared" si="2"/>
        <v>4621.464664</v>
      </c>
    </row>
    <row r="17" spans="2:10" ht="15.75" thickBot="1">
      <c r="B17" s="7" t="s">
        <v>5</v>
      </c>
      <c r="C17" s="8">
        <v>42005</v>
      </c>
      <c r="D17" s="9">
        <f>25000</f>
        <v>25000</v>
      </c>
      <c r="E17" s="18">
        <f t="shared" si="0"/>
        <v>833.3333333333334</v>
      </c>
      <c r="F17" s="10">
        <f t="shared" si="1"/>
        <v>12500</v>
      </c>
      <c r="G17" s="19">
        <f t="shared" si="3"/>
        <v>12500</v>
      </c>
      <c r="H17" s="11">
        <v>2171.3122080000003</v>
      </c>
      <c r="I17" s="13">
        <f t="shared" si="4"/>
        <v>2171.3122080000003</v>
      </c>
      <c r="J17" s="13">
        <f t="shared" si="2"/>
        <v>10328.687792</v>
      </c>
    </row>
    <row r="18" spans="2:10" ht="15.75" thickBot="1">
      <c r="B18" s="7" t="s">
        <v>4</v>
      </c>
      <c r="C18" s="8">
        <v>42005</v>
      </c>
      <c r="D18" s="9">
        <f>23521.38</f>
        <v>23521.38</v>
      </c>
      <c r="E18" s="18">
        <f t="shared" si="0"/>
        <v>784.046</v>
      </c>
      <c r="F18" s="10">
        <f t="shared" si="1"/>
        <v>11760.69</v>
      </c>
      <c r="G18" s="19">
        <f t="shared" si="3"/>
        <v>11760.69</v>
      </c>
      <c r="H18" s="11">
        <v>1997.4264960000003</v>
      </c>
      <c r="I18" s="13">
        <f t="shared" si="4"/>
        <v>1997.4264960000003</v>
      </c>
      <c r="J18" s="13">
        <f t="shared" si="2"/>
        <v>9763.263504</v>
      </c>
    </row>
    <row r="19" spans="2:10" ht="15.75" thickBot="1">
      <c r="B19" s="7" t="s">
        <v>7</v>
      </c>
      <c r="C19" s="8" t="s">
        <v>42</v>
      </c>
      <c r="D19" s="9">
        <v>15217.24</v>
      </c>
      <c r="E19" s="18">
        <f t="shared" si="0"/>
        <v>507.24133333333333</v>
      </c>
      <c r="F19" s="10">
        <f t="shared" si="1"/>
        <v>7608.62</v>
      </c>
      <c r="G19" s="19">
        <f t="shared" si="3"/>
        <v>7608.62</v>
      </c>
      <c r="H19" s="11">
        <v>1078.012056</v>
      </c>
      <c r="I19" s="13">
        <f t="shared" si="4"/>
        <v>1078.012056</v>
      </c>
      <c r="J19" s="13">
        <f t="shared" si="2"/>
        <v>6530.607943999999</v>
      </c>
    </row>
    <row r="20" spans="2:10" ht="15.75" thickBot="1">
      <c r="B20" s="7" t="s">
        <v>6</v>
      </c>
      <c r="C20" s="8" t="s">
        <v>42</v>
      </c>
      <c r="D20" s="9">
        <v>15217.24</v>
      </c>
      <c r="E20" s="18">
        <f t="shared" si="0"/>
        <v>507.24133333333333</v>
      </c>
      <c r="F20" s="9">
        <f t="shared" si="1"/>
        <v>7608.62</v>
      </c>
      <c r="G20" s="19">
        <f t="shared" si="3"/>
        <v>7608.62</v>
      </c>
      <c r="H20" s="11">
        <v>1078.012056</v>
      </c>
      <c r="I20" s="13">
        <f t="shared" si="4"/>
        <v>1078.012056</v>
      </c>
      <c r="J20" s="13">
        <f t="shared" si="2"/>
        <v>6530.607943999999</v>
      </c>
    </row>
    <row r="21" spans="5:10" ht="15.75" thickBot="1">
      <c r="E21" s="1"/>
      <c r="F21" s="21">
        <f>SUM(F10:F20)</f>
        <v>148262.59999999998</v>
      </c>
      <c r="G21" s="21">
        <f>SUM(G10:G20)</f>
        <v>148262.59999999998</v>
      </c>
      <c r="H21" s="21">
        <f>SUM(H10:H20)</f>
        <v>29283.997256</v>
      </c>
      <c r="I21" s="21">
        <f>SUM(I10:I20)</f>
        <v>29283.997256</v>
      </c>
      <c r="J21" s="21">
        <f>SUM(J10:J20)</f>
        <v>118978.60274400002</v>
      </c>
    </row>
    <row r="22" spans="5:10" ht="15.75" thickTop="1">
      <c r="E22" s="1"/>
      <c r="F22" s="14"/>
      <c r="H22" s="14"/>
      <c r="I22" s="59"/>
      <c r="J22" s="14"/>
    </row>
    <row r="23" spans="5:10" ht="15">
      <c r="E23" s="1"/>
      <c r="F23" s="14"/>
      <c r="G23" s="142"/>
      <c r="H23" s="142"/>
      <c r="J23" s="14"/>
    </row>
    <row r="24" spans="5:10" ht="15">
      <c r="E24" s="1"/>
      <c r="H24" s="14"/>
      <c r="J24" s="14"/>
    </row>
    <row r="25" ht="15">
      <c r="E25" s="1"/>
    </row>
    <row r="26" spans="5:8" ht="15">
      <c r="E26" s="1"/>
      <c r="F26" s="14"/>
      <c r="G26" s="142"/>
      <c r="H26" s="142"/>
    </row>
    <row r="27" spans="5:8" ht="15">
      <c r="E27" s="1"/>
      <c r="G27" s="142"/>
      <c r="H27" s="142"/>
    </row>
    <row r="29" ht="15">
      <c r="D29" s="14"/>
    </row>
    <row r="31" spans="2:8" ht="15">
      <c r="B31" s="57" t="s">
        <v>62</v>
      </c>
      <c r="C31" s="57"/>
      <c r="D31" s="57" t="s">
        <v>62</v>
      </c>
      <c r="E31" s="57" t="s">
        <v>63</v>
      </c>
      <c r="F31" s="57" t="s">
        <v>64</v>
      </c>
      <c r="G31" s="57"/>
      <c r="H31" s="57" t="s">
        <v>65</v>
      </c>
    </row>
    <row r="33" spans="2:8" ht="15">
      <c r="B33" t="s">
        <v>66</v>
      </c>
      <c r="D33" s="2">
        <v>18881.12</v>
      </c>
      <c r="E33" s="2">
        <v>3020.98</v>
      </c>
      <c r="F33" s="2">
        <v>2013.99</v>
      </c>
      <c r="G33" s="2">
        <v>1888.11</v>
      </c>
      <c r="H33" s="2">
        <f>D33+E33-F33-G33</f>
        <v>17999.999999999996</v>
      </c>
    </row>
    <row r="34" spans="2:8" ht="15">
      <c r="B34" t="s">
        <v>67</v>
      </c>
      <c r="D34" s="2">
        <v>8391.61</v>
      </c>
      <c r="E34" s="2">
        <v>1342.66</v>
      </c>
      <c r="F34" s="2">
        <v>895.11</v>
      </c>
      <c r="G34" s="2">
        <v>839.16</v>
      </c>
      <c r="H34" s="2">
        <f>D34+E34-F34-G34</f>
        <v>8000</v>
      </c>
    </row>
    <row r="35" spans="2:8" ht="15.75" thickBot="1">
      <c r="B35" t="s">
        <v>68</v>
      </c>
      <c r="D35" s="2">
        <v>8391.61</v>
      </c>
      <c r="E35" s="2">
        <v>1342.66</v>
      </c>
      <c r="F35" s="2">
        <v>895.11</v>
      </c>
      <c r="G35" s="2">
        <v>839.16</v>
      </c>
      <c r="H35" s="2">
        <f>D35+E35-F35-G35</f>
        <v>8000</v>
      </c>
    </row>
    <row r="36" spans="4:8" ht="15.75" thickBot="1">
      <c r="D36" s="60">
        <f>D33+D34+D35</f>
        <v>35664.34</v>
      </c>
      <c r="E36" s="60">
        <f>E33+E34+E35</f>
        <v>5706.3</v>
      </c>
      <c r="F36" s="60">
        <f>F33+F34+F35</f>
        <v>3804.21</v>
      </c>
      <c r="G36" s="60">
        <f>G33+G34+G35</f>
        <v>3566.43</v>
      </c>
      <c r="H36" s="60">
        <f>H33+H34+H35</f>
        <v>34000</v>
      </c>
    </row>
    <row r="37" ht="15.75" thickTop="1"/>
    <row r="38" ht="15">
      <c r="H38" s="14"/>
    </row>
    <row r="43" spans="2:6" ht="15">
      <c r="B43" s="1"/>
      <c r="C43" s="3"/>
      <c r="D43" s="3"/>
      <c r="E43" s="17"/>
      <c r="F43" s="3"/>
    </row>
    <row r="44" spans="2:6" ht="15">
      <c r="B44" s="1" t="s">
        <v>71</v>
      </c>
      <c r="C44" s="3"/>
      <c r="D44" s="3"/>
      <c r="E44" s="17"/>
      <c r="F44" s="3"/>
    </row>
    <row r="45" spans="2:6" ht="15.75" thickBot="1">
      <c r="B45" s="3"/>
      <c r="C45" s="3"/>
      <c r="D45" s="3"/>
      <c r="E45" s="17"/>
      <c r="F45" s="3"/>
    </row>
    <row r="46" spans="2:10" ht="37.5" thickBot="1">
      <c r="B46" s="4" t="s">
        <v>9</v>
      </c>
      <c r="C46" s="4" t="s">
        <v>10</v>
      </c>
      <c r="D46" s="4" t="s">
        <v>11</v>
      </c>
      <c r="E46" s="4" t="s">
        <v>12</v>
      </c>
      <c r="F46" s="5" t="s">
        <v>31</v>
      </c>
      <c r="G46" s="6" t="s">
        <v>32</v>
      </c>
      <c r="H46" s="6" t="s">
        <v>33</v>
      </c>
      <c r="I46" s="12" t="s">
        <v>35</v>
      </c>
      <c r="J46" s="12" t="s">
        <v>36</v>
      </c>
    </row>
    <row r="47" spans="2:10" ht="15.75" thickBot="1">
      <c r="B47" s="7" t="s">
        <v>14</v>
      </c>
      <c r="C47" s="8">
        <v>41395</v>
      </c>
      <c r="D47" s="9">
        <v>92960.52</v>
      </c>
      <c r="E47" s="18">
        <f>D47/30</f>
        <v>3098.684</v>
      </c>
      <c r="F47" s="10">
        <f>E47*15</f>
        <v>46480.26</v>
      </c>
      <c r="G47" s="19">
        <f>F47</f>
        <v>46480.26</v>
      </c>
      <c r="H47" s="11">
        <v>12548.762</v>
      </c>
      <c r="I47" s="13">
        <f>H47</f>
        <v>12548.762</v>
      </c>
      <c r="J47" s="13">
        <f aca="true" t="shared" si="5" ref="J47:J57">G47-I47</f>
        <v>33931.498</v>
      </c>
    </row>
    <row r="48" spans="2:10" ht="15.75" thickBot="1">
      <c r="B48" s="7" t="s">
        <v>19</v>
      </c>
      <c r="C48" s="8">
        <v>36769</v>
      </c>
      <c r="D48" s="9">
        <v>36769.74</v>
      </c>
      <c r="E48" s="18">
        <f>D48/30</f>
        <v>1225.658</v>
      </c>
      <c r="F48" s="10">
        <f>E48*15</f>
        <v>18384.87</v>
      </c>
      <c r="G48" s="19">
        <f>F48</f>
        <v>18384.87</v>
      </c>
      <c r="H48" s="11">
        <v>3700.14</v>
      </c>
      <c r="I48" s="13">
        <f aca="true" t="shared" si="6" ref="I48:I57">H48</f>
        <v>3700.14</v>
      </c>
      <c r="J48" s="13">
        <f t="shared" si="5"/>
        <v>14684.73</v>
      </c>
    </row>
    <row r="49" spans="2:10" ht="15.75" thickBot="1">
      <c r="B49" s="7" t="s">
        <v>22</v>
      </c>
      <c r="C49" s="8">
        <v>41501</v>
      </c>
      <c r="D49" s="9">
        <v>15217.24</v>
      </c>
      <c r="E49" s="18">
        <f>D49/30</f>
        <v>507.24133333333333</v>
      </c>
      <c r="F49" s="10">
        <f>E49*15</f>
        <v>7608.62</v>
      </c>
      <c r="G49" s="19">
        <f aca="true" t="shared" si="7" ref="G49:G57">F49</f>
        <v>7608.62</v>
      </c>
      <c r="H49" s="11">
        <v>1078.012056</v>
      </c>
      <c r="I49" s="13">
        <f t="shared" si="6"/>
        <v>1078.012056</v>
      </c>
      <c r="J49" s="13">
        <f t="shared" si="5"/>
        <v>6530.607943999999</v>
      </c>
    </row>
    <row r="50" spans="2:10" ht="15.75" thickBot="1">
      <c r="B50" s="7" t="s">
        <v>1</v>
      </c>
      <c r="C50" s="8" t="s">
        <v>24</v>
      </c>
      <c r="D50" s="9">
        <v>23521.38</v>
      </c>
      <c r="E50" s="18">
        <f>D50/30</f>
        <v>784.046</v>
      </c>
      <c r="F50" s="10">
        <f>E50*15</f>
        <v>11760.69</v>
      </c>
      <c r="G50" s="19">
        <f t="shared" si="7"/>
        <v>11760.69</v>
      </c>
      <c r="H50" s="11">
        <v>1997.4264960000003</v>
      </c>
      <c r="I50" s="13">
        <f t="shared" si="6"/>
        <v>1997.4264960000003</v>
      </c>
      <c r="J50" s="13">
        <f t="shared" si="5"/>
        <v>9763.263504</v>
      </c>
    </row>
    <row r="51" spans="2:10" ht="15.75" thickBot="1">
      <c r="B51" s="7" t="s">
        <v>27</v>
      </c>
      <c r="C51" s="8">
        <v>41671</v>
      </c>
      <c r="D51" s="9">
        <v>23521.38</v>
      </c>
      <c r="E51" s="18">
        <f aca="true" t="shared" si="8" ref="E51:E57">D51/30</f>
        <v>784.046</v>
      </c>
      <c r="F51" s="10">
        <f aca="true" t="shared" si="9" ref="F51:F57">E51*15</f>
        <v>11760.69</v>
      </c>
      <c r="G51" s="19">
        <f t="shared" si="7"/>
        <v>11760.69</v>
      </c>
      <c r="H51" s="11">
        <v>1997.4264960000003</v>
      </c>
      <c r="I51" s="13">
        <f t="shared" si="6"/>
        <v>1997.4264960000003</v>
      </c>
      <c r="J51" s="13">
        <f t="shared" si="5"/>
        <v>9763.263504</v>
      </c>
    </row>
    <row r="52" spans="2:10" ht="15.75" thickBot="1">
      <c r="B52" s="7" t="s">
        <v>29</v>
      </c>
      <c r="C52" s="8">
        <v>41852</v>
      </c>
      <c r="D52" s="9">
        <v>15217.24</v>
      </c>
      <c r="E52" s="18">
        <f t="shared" si="8"/>
        <v>507.24133333333333</v>
      </c>
      <c r="F52" s="10">
        <f t="shared" si="9"/>
        <v>7608.62</v>
      </c>
      <c r="G52" s="19">
        <f t="shared" si="7"/>
        <v>7608.62</v>
      </c>
      <c r="H52" s="11">
        <v>1078.012056</v>
      </c>
      <c r="I52" s="13">
        <f t="shared" si="6"/>
        <v>1078.012056</v>
      </c>
      <c r="J52" s="13">
        <f t="shared" si="5"/>
        <v>6530.607943999999</v>
      </c>
    </row>
    <row r="53" spans="2:10" ht="15.75" thickBot="1">
      <c r="B53" s="7" t="s">
        <v>3</v>
      </c>
      <c r="C53" s="8">
        <v>41872</v>
      </c>
      <c r="D53" s="9">
        <v>10361.84</v>
      </c>
      <c r="E53" s="18">
        <f t="shared" si="8"/>
        <v>345.3946666666667</v>
      </c>
      <c r="F53" s="10">
        <f t="shared" si="9"/>
        <v>5180.92</v>
      </c>
      <c r="G53" s="19">
        <f t="shared" si="7"/>
        <v>5180.92</v>
      </c>
      <c r="H53" s="11">
        <v>559.4553360000001</v>
      </c>
      <c r="I53" s="13">
        <f t="shared" si="6"/>
        <v>559.4553360000001</v>
      </c>
      <c r="J53" s="13">
        <f t="shared" si="5"/>
        <v>4621.464664</v>
      </c>
    </row>
    <row r="54" spans="2:10" ht="15.75" thickBot="1">
      <c r="B54" s="7" t="s">
        <v>5</v>
      </c>
      <c r="C54" s="8">
        <v>42005</v>
      </c>
      <c r="D54" s="9">
        <f>25000</f>
        <v>25000</v>
      </c>
      <c r="E54" s="18">
        <f t="shared" si="8"/>
        <v>833.3333333333334</v>
      </c>
      <c r="F54" s="10">
        <f t="shared" si="9"/>
        <v>12500</v>
      </c>
      <c r="G54" s="19">
        <f t="shared" si="7"/>
        <v>12500</v>
      </c>
      <c r="H54" s="11">
        <v>2171.3122080000003</v>
      </c>
      <c r="I54" s="13">
        <f t="shared" si="6"/>
        <v>2171.3122080000003</v>
      </c>
      <c r="J54" s="13">
        <f t="shared" si="5"/>
        <v>10328.687792</v>
      </c>
    </row>
    <row r="55" spans="2:10" ht="15.75" thickBot="1">
      <c r="B55" s="7" t="s">
        <v>4</v>
      </c>
      <c r="C55" s="8">
        <v>42005</v>
      </c>
      <c r="D55" s="9">
        <f>23521.38</f>
        <v>23521.38</v>
      </c>
      <c r="E55" s="18">
        <f t="shared" si="8"/>
        <v>784.046</v>
      </c>
      <c r="F55" s="10">
        <f t="shared" si="9"/>
        <v>11760.69</v>
      </c>
      <c r="G55" s="19">
        <f t="shared" si="7"/>
        <v>11760.69</v>
      </c>
      <c r="H55" s="11">
        <v>1997.4264960000003</v>
      </c>
      <c r="I55" s="13">
        <f t="shared" si="6"/>
        <v>1997.4264960000003</v>
      </c>
      <c r="J55" s="13">
        <f t="shared" si="5"/>
        <v>9763.263504</v>
      </c>
    </row>
    <row r="56" spans="2:10" ht="15.75" thickBot="1">
      <c r="B56" s="7" t="s">
        <v>7</v>
      </c>
      <c r="C56" s="8" t="s">
        <v>42</v>
      </c>
      <c r="D56" s="9">
        <v>15217.24</v>
      </c>
      <c r="E56" s="18">
        <f t="shared" si="8"/>
        <v>507.24133333333333</v>
      </c>
      <c r="F56" s="10">
        <f t="shared" si="9"/>
        <v>7608.62</v>
      </c>
      <c r="G56" s="19">
        <f t="shared" si="7"/>
        <v>7608.62</v>
      </c>
      <c r="H56" s="11">
        <v>1078.012056</v>
      </c>
      <c r="I56" s="13">
        <f t="shared" si="6"/>
        <v>1078.012056</v>
      </c>
      <c r="J56" s="13">
        <f t="shared" si="5"/>
        <v>6530.607943999999</v>
      </c>
    </row>
    <row r="57" spans="2:10" ht="15.75" thickBot="1">
      <c r="B57" s="7" t="s">
        <v>6</v>
      </c>
      <c r="C57" s="8" t="s">
        <v>42</v>
      </c>
      <c r="D57" s="9">
        <v>15217.24</v>
      </c>
      <c r="E57" s="18">
        <f t="shared" si="8"/>
        <v>507.24133333333333</v>
      </c>
      <c r="F57" s="9">
        <f t="shared" si="9"/>
        <v>7608.62</v>
      </c>
      <c r="G57" s="19">
        <f t="shared" si="7"/>
        <v>7608.62</v>
      </c>
      <c r="H57" s="11">
        <v>1078.012056</v>
      </c>
      <c r="I57" s="13">
        <f t="shared" si="6"/>
        <v>1078.012056</v>
      </c>
      <c r="J57" s="13">
        <f t="shared" si="5"/>
        <v>6530.607943999999</v>
      </c>
    </row>
    <row r="58" spans="5:10" ht="15.75" thickBot="1">
      <c r="E58" s="1"/>
      <c r="F58" s="21">
        <f>SUM(F47:F57)</f>
        <v>148262.59999999998</v>
      </c>
      <c r="G58" s="21">
        <f>SUM(G47:G57)</f>
        <v>148262.59999999998</v>
      </c>
      <c r="H58" s="21">
        <f>SUM(H47:H57)</f>
        <v>29283.997256</v>
      </c>
      <c r="I58" s="21">
        <f>SUM(I47:I57)</f>
        <v>29283.997256</v>
      </c>
      <c r="J58" s="21">
        <f>SUM(J47:J57)</f>
        <v>118978.60274400002</v>
      </c>
    </row>
    <row r="59" spans="5:10" ht="15.75" thickTop="1">
      <c r="E59" s="1"/>
      <c r="F59" s="14"/>
      <c r="H59" s="14"/>
      <c r="I59" s="59"/>
      <c r="J59" s="14"/>
    </row>
  </sheetData>
  <sheetProtection/>
  <mergeCells count="5">
    <mergeCell ref="B1:M3"/>
    <mergeCell ref="C4:K4"/>
    <mergeCell ref="G23:H23"/>
    <mergeCell ref="G26:H26"/>
    <mergeCell ref="G27:H2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65"/>
  <sheetViews>
    <sheetView zoomScalePageLayoutView="0" workbookViewId="0" topLeftCell="A1">
      <selection activeCell="J65" sqref="J65"/>
    </sheetView>
  </sheetViews>
  <sheetFormatPr defaultColWidth="11.421875" defaultRowHeight="15"/>
  <cols>
    <col min="1" max="1" width="0.71875" style="0" customWidth="1"/>
    <col min="2" max="2" width="28.57421875" style="0" customWidth="1"/>
    <col min="4" max="4" width="14.421875" style="0" customWidth="1"/>
    <col min="11" max="11" width="2.8515625" style="0" customWidth="1"/>
    <col min="12" max="12" width="2.57421875" style="0" customWidth="1"/>
  </cols>
  <sheetData>
    <row r="1" spans="2:13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3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39"/>
      <c r="M4" s="41"/>
    </row>
    <row r="7" spans="2:6" ht="15">
      <c r="B7" s="1" t="s">
        <v>72</v>
      </c>
      <c r="C7" s="3"/>
      <c r="D7" s="3"/>
      <c r="E7" s="17"/>
      <c r="F7" s="3"/>
    </row>
    <row r="8" spans="2:6" ht="15.75" thickBot="1">
      <c r="B8" s="3"/>
      <c r="C8" s="3"/>
      <c r="D8" s="3"/>
      <c r="E8" s="17"/>
      <c r="F8" s="3"/>
    </row>
    <row r="9" spans="2:10" ht="37.5" thickBot="1">
      <c r="B9" s="4" t="s">
        <v>9</v>
      </c>
      <c r="C9" s="4" t="s">
        <v>10</v>
      </c>
      <c r="D9" s="4" t="s">
        <v>11</v>
      </c>
      <c r="E9" s="4" t="s">
        <v>12</v>
      </c>
      <c r="F9" s="5" t="s">
        <v>31</v>
      </c>
      <c r="G9" s="6" t="s">
        <v>32</v>
      </c>
      <c r="H9" s="6" t="s">
        <v>33</v>
      </c>
      <c r="I9" s="12" t="s">
        <v>35</v>
      </c>
      <c r="J9" s="12" t="s">
        <v>36</v>
      </c>
    </row>
    <row r="10" spans="2:10" ht="15.75" thickBot="1">
      <c r="B10" s="7" t="s">
        <v>14</v>
      </c>
      <c r="C10" s="8">
        <v>41395</v>
      </c>
      <c r="D10" s="9">
        <v>92960.52</v>
      </c>
      <c r="E10" s="18">
        <f aca="true" t="shared" si="0" ref="E10:E20">D10/30</f>
        <v>3098.684</v>
      </c>
      <c r="F10" s="10">
        <f>E10*15</f>
        <v>46480.26</v>
      </c>
      <c r="G10" s="19">
        <f>F10</f>
        <v>46480.26</v>
      </c>
      <c r="H10" s="11">
        <v>12548.762</v>
      </c>
      <c r="I10" s="13">
        <f>H10</f>
        <v>12548.762</v>
      </c>
      <c r="J10" s="13">
        <f aca="true" t="shared" si="1" ref="J10:J20">G10-I10</f>
        <v>33931.498</v>
      </c>
    </row>
    <row r="11" spans="2:10" ht="15.75" thickBot="1">
      <c r="B11" s="7" t="s">
        <v>19</v>
      </c>
      <c r="C11" s="8">
        <v>36769</v>
      </c>
      <c r="D11" s="9">
        <v>36769.74</v>
      </c>
      <c r="E11" s="18">
        <f t="shared" si="0"/>
        <v>1225.658</v>
      </c>
      <c r="F11" s="10">
        <f>E11*15</f>
        <v>18384.87</v>
      </c>
      <c r="G11" s="19">
        <f aca="true" t="shared" si="2" ref="G11:G20">F11</f>
        <v>18384.87</v>
      </c>
      <c r="H11" s="11">
        <v>3700.14</v>
      </c>
      <c r="I11" s="13">
        <f aca="true" t="shared" si="3" ref="I11:I20">H11</f>
        <v>3700.14</v>
      </c>
      <c r="J11" s="13">
        <f t="shared" si="1"/>
        <v>14684.73</v>
      </c>
    </row>
    <row r="12" spans="2:10" ht="15.75" thickBot="1">
      <c r="B12" s="7" t="s">
        <v>22</v>
      </c>
      <c r="C12" s="8">
        <v>41501</v>
      </c>
      <c r="D12" s="9">
        <v>15217.24</v>
      </c>
      <c r="E12" s="18">
        <f t="shared" si="0"/>
        <v>507.24133333333333</v>
      </c>
      <c r="F12" s="10">
        <f aca="true" t="shared" si="4" ref="F12:F20">E12*15</f>
        <v>7608.62</v>
      </c>
      <c r="G12" s="19">
        <f t="shared" si="2"/>
        <v>7608.62</v>
      </c>
      <c r="H12" s="11">
        <v>1078.012056</v>
      </c>
      <c r="I12" s="13">
        <f t="shared" si="3"/>
        <v>1078.012056</v>
      </c>
      <c r="J12" s="13">
        <f t="shared" si="1"/>
        <v>6530.607943999999</v>
      </c>
    </row>
    <row r="13" spans="2:10" ht="15.75" thickBot="1">
      <c r="B13" s="7" t="s">
        <v>1</v>
      </c>
      <c r="C13" s="8" t="s">
        <v>24</v>
      </c>
      <c r="D13" s="9">
        <v>23521.38</v>
      </c>
      <c r="E13" s="18">
        <f t="shared" si="0"/>
        <v>784.046</v>
      </c>
      <c r="F13" s="10">
        <f t="shared" si="4"/>
        <v>11760.69</v>
      </c>
      <c r="G13" s="19">
        <f t="shared" si="2"/>
        <v>11760.69</v>
      </c>
      <c r="H13" s="11">
        <v>1997.4264960000003</v>
      </c>
      <c r="I13" s="13">
        <f t="shared" si="3"/>
        <v>1997.4264960000003</v>
      </c>
      <c r="J13" s="13">
        <f t="shared" si="1"/>
        <v>9763.263504</v>
      </c>
    </row>
    <row r="14" spans="2:10" ht="15.75" thickBot="1">
      <c r="B14" s="7" t="s">
        <v>27</v>
      </c>
      <c r="C14" s="8">
        <v>41671</v>
      </c>
      <c r="D14" s="9">
        <v>23521.38</v>
      </c>
      <c r="E14" s="18">
        <f t="shared" si="0"/>
        <v>784.046</v>
      </c>
      <c r="F14" s="10">
        <f t="shared" si="4"/>
        <v>11760.69</v>
      </c>
      <c r="G14" s="19">
        <f t="shared" si="2"/>
        <v>11760.69</v>
      </c>
      <c r="H14" s="11">
        <v>1997.4264960000003</v>
      </c>
      <c r="I14" s="13">
        <f t="shared" si="3"/>
        <v>1997.4264960000003</v>
      </c>
      <c r="J14" s="13">
        <f t="shared" si="1"/>
        <v>9763.263504</v>
      </c>
    </row>
    <row r="15" spans="2:10" ht="15.75" thickBot="1">
      <c r="B15" s="7" t="s">
        <v>29</v>
      </c>
      <c r="C15" s="8">
        <v>41852</v>
      </c>
      <c r="D15" s="9">
        <v>15217.24</v>
      </c>
      <c r="E15" s="18">
        <f t="shared" si="0"/>
        <v>507.24133333333333</v>
      </c>
      <c r="F15" s="10">
        <f t="shared" si="4"/>
        <v>7608.62</v>
      </c>
      <c r="G15" s="19">
        <f t="shared" si="2"/>
        <v>7608.62</v>
      </c>
      <c r="H15" s="11">
        <v>1078.012056</v>
      </c>
      <c r="I15" s="13">
        <f t="shared" si="3"/>
        <v>1078.012056</v>
      </c>
      <c r="J15" s="13">
        <f t="shared" si="1"/>
        <v>6530.607943999999</v>
      </c>
    </row>
    <row r="16" spans="2:10" ht="15.75" thickBot="1">
      <c r="B16" s="7" t="s">
        <v>3</v>
      </c>
      <c r="C16" s="8">
        <v>41872</v>
      </c>
      <c r="D16" s="9">
        <v>10361.84</v>
      </c>
      <c r="E16" s="18">
        <f t="shared" si="0"/>
        <v>345.3946666666667</v>
      </c>
      <c r="F16" s="10">
        <f t="shared" si="4"/>
        <v>5180.92</v>
      </c>
      <c r="G16" s="19">
        <f t="shared" si="2"/>
        <v>5180.92</v>
      </c>
      <c r="H16" s="11">
        <v>559.4553360000001</v>
      </c>
      <c r="I16" s="13">
        <f t="shared" si="3"/>
        <v>559.4553360000001</v>
      </c>
      <c r="J16" s="13">
        <f t="shared" si="1"/>
        <v>4621.464664</v>
      </c>
    </row>
    <row r="17" spans="2:10" ht="15.75" thickBot="1">
      <c r="B17" s="7" t="s">
        <v>5</v>
      </c>
      <c r="C17" s="8">
        <v>42005</v>
      </c>
      <c r="D17" s="9">
        <f>25000</f>
        <v>25000</v>
      </c>
      <c r="E17" s="18">
        <f t="shared" si="0"/>
        <v>833.3333333333334</v>
      </c>
      <c r="F17" s="10">
        <f t="shared" si="4"/>
        <v>12500</v>
      </c>
      <c r="G17" s="19">
        <f t="shared" si="2"/>
        <v>12500</v>
      </c>
      <c r="H17" s="11">
        <v>2171.3122080000003</v>
      </c>
      <c r="I17" s="13">
        <f t="shared" si="3"/>
        <v>2171.3122080000003</v>
      </c>
      <c r="J17" s="13">
        <f t="shared" si="1"/>
        <v>10328.687792</v>
      </c>
    </row>
    <row r="18" spans="2:10" ht="15.75" thickBot="1">
      <c r="B18" s="7" t="s">
        <v>4</v>
      </c>
      <c r="C18" s="8">
        <v>42005</v>
      </c>
      <c r="D18" s="9">
        <f>23521.38</f>
        <v>23521.38</v>
      </c>
      <c r="E18" s="18">
        <f t="shared" si="0"/>
        <v>784.046</v>
      </c>
      <c r="F18" s="10">
        <f t="shared" si="4"/>
        <v>11760.69</v>
      </c>
      <c r="G18" s="19">
        <f t="shared" si="2"/>
        <v>11760.69</v>
      </c>
      <c r="H18" s="11">
        <v>1997.4264960000003</v>
      </c>
      <c r="I18" s="13">
        <f t="shared" si="3"/>
        <v>1997.4264960000003</v>
      </c>
      <c r="J18" s="13">
        <f t="shared" si="1"/>
        <v>9763.263504</v>
      </c>
    </row>
    <row r="19" spans="2:10" ht="15.75" thickBot="1">
      <c r="B19" s="7" t="s">
        <v>7</v>
      </c>
      <c r="C19" s="8" t="s">
        <v>42</v>
      </c>
      <c r="D19" s="9">
        <v>15217.24</v>
      </c>
      <c r="E19" s="18">
        <f t="shared" si="0"/>
        <v>507.24133333333333</v>
      </c>
      <c r="F19" s="10">
        <f t="shared" si="4"/>
        <v>7608.62</v>
      </c>
      <c r="G19" s="19">
        <f t="shared" si="2"/>
        <v>7608.62</v>
      </c>
      <c r="H19" s="11">
        <v>1078.012056</v>
      </c>
      <c r="I19" s="13">
        <f t="shared" si="3"/>
        <v>1078.012056</v>
      </c>
      <c r="J19" s="13">
        <f t="shared" si="1"/>
        <v>6530.607943999999</v>
      </c>
    </row>
    <row r="20" spans="2:10" ht="15.75" thickBot="1">
      <c r="B20" s="7" t="s">
        <v>6</v>
      </c>
      <c r="C20" s="8" t="s">
        <v>42</v>
      </c>
      <c r="D20" s="9">
        <v>15217.24</v>
      </c>
      <c r="E20" s="18">
        <f t="shared" si="0"/>
        <v>507.24133333333333</v>
      </c>
      <c r="F20" s="9">
        <f t="shared" si="4"/>
        <v>7608.62</v>
      </c>
      <c r="G20" s="19">
        <f t="shared" si="2"/>
        <v>7608.62</v>
      </c>
      <c r="H20" s="11">
        <v>1078.012056</v>
      </c>
      <c r="I20" s="13">
        <f t="shared" si="3"/>
        <v>1078.012056</v>
      </c>
      <c r="J20" s="13">
        <f t="shared" si="1"/>
        <v>6530.607943999999</v>
      </c>
    </row>
    <row r="21" spans="5:10" ht="15.75" thickBot="1">
      <c r="E21" s="1"/>
      <c r="F21" s="21">
        <f>SUM(F10:F20)</f>
        <v>148262.59999999998</v>
      </c>
      <c r="G21" s="21">
        <f>SUM(G10:G20)</f>
        <v>148262.59999999998</v>
      </c>
      <c r="H21" s="21">
        <f>SUM(H10:H20)</f>
        <v>29283.997256</v>
      </c>
      <c r="I21" s="21">
        <f>SUM(I10:I20)</f>
        <v>29283.997256</v>
      </c>
      <c r="J21" s="21">
        <f>SUM(J10:J20)</f>
        <v>118978.60274400002</v>
      </c>
    </row>
    <row r="22" spans="5:10" ht="15.75" thickTop="1">
      <c r="E22" s="1"/>
      <c r="F22" s="41"/>
      <c r="H22" s="14"/>
      <c r="I22" s="59"/>
      <c r="J22" s="14"/>
    </row>
    <row r="23" spans="5:10" ht="15">
      <c r="E23" s="1"/>
      <c r="F23" s="41"/>
      <c r="G23" s="142"/>
      <c r="H23" s="142"/>
      <c r="J23" s="14"/>
    </row>
    <row r="24" spans="2:10" ht="15">
      <c r="B24" s="1" t="s">
        <v>73</v>
      </c>
      <c r="E24" s="1"/>
      <c r="F24" s="41"/>
      <c r="H24" s="14"/>
      <c r="J24" s="14"/>
    </row>
    <row r="25" spans="2:6" ht="15">
      <c r="B25" t="s">
        <v>74</v>
      </c>
      <c r="E25" s="1"/>
      <c r="F25" s="41">
        <v>18000</v>
      </c>
    </row>
    <row r="26" spans="2:8" ht="15">
      <c r="B26" t="s">
        <v>75</v>
      </c>
      <c r="E26" s="1"/>
      <c r="F26" s="41">
        <v>8000</v>
      </c>
      <c r="G26" s="142"/>
      <c r="H26" s="142"/>
    </row>
    <row r="27" spans="2:8" ht="15">
      <c r="B27" t="s">
        <v>76</v>
      </c>
      <c r="E27" s="1"/>
      <c r="F27" s="41">
        <v>8000</v>
      </c>
      <c r="G27" s="142"/>
      <c r="H27" s="142"/>
    </row>
    <row r="28" spans="2:9" ht="15">
      <c r="B28" t="s">
        <v>77</v>
      </c>
      <c r="F28" s="41">
        <v>40000</v>
      </c>
      <c r="G28" s="65"/>
      <c r="H28" s="65"/>
      <c r="I28" s="65"/>
    </row>
    <row r="29" spans="2:6" ht="15.75" thickBot="1">
      <c r="B29" s="1" t="s">
        <v>78</v>
      </c>
      <c r="D29" s="14"/>
      <c r="F29" s="61">
        <f>F25+F26+F27+F28</f>
        <v>74000</v>
      </c>
    </row>
    <row r="30" spans="4:6" ht="15.75" thickTop="1">
      <c r="D30" s="14"/>
      <c r="F30" s="62"/>
    </row>
    <row r="31" spans="2:6" ht="15">
      <c r="B31" s="1" t="s">
        <v>79</v>
      </c>
      <c r="C31" s="1"/>
      <c r="D31" s="63"/>
      <c r="E31" s="1"/>
      <c r="F31" s="64">
        <f>F22+F29</f>
        <v>74000</v>
      </c>
    </row>
    <row r="32" spans="4:6" ht="15">
      <c r="D32" s="14"/>
      <c r="F32" s="62"/>
    </row>
    <row r="33" spans="4:6" ht="15">
      <c r="D33" s="14"/>
      <c r="F33" s="62"/>
    </row>
    <row r="35" spans="2:8" ht="15">
      <c r="B35" s="57" t="s">
        <v>62</v>
      </c>
      <c r="C35" s="57"/>
      <c r="D35" s="57" t="s">
        <v>62</v>
      </c>
      <c r="E35" s="57" t="s">
        <v>63</v>
      </c>
      <c r="F35" s="57" t="s">
        <v>64</v>
      </c>
      <c r="G35" s="57"/>
      <c r="H35" s="57" t="s">
        <v>65</v>
      </c>
    </row>
    <row r="37" spans="2:8" ht="15">
      <c r="B37" t="s">
        <v>80</v>
      </c>
      <c r="D37" s="2">
        <v>18881.12</v>
      </c>
      <c r="E37" s="2">
        <v>3020.98</v>
      </c>
      <c r="F37" s="2">
        <v>2013.99</v>
      </c>
      <c r="G37" s="2">
        <v>1888.11</v>
      </c>
      <c r="H37" s="2">
        <f>D37+E37-F37-G37</f>
        <v>17999.999999999996</v>
      </c>
    </row>
    <row r="38" spans="2:8" ht="15">
      <c r="B38" t="s">
        <v>67</v>
      </c>
      <c r="D38" s="2">
        <v>8391.61</v>
      </c>
      <c r="E38" s="2">
        <v>1342.66</v>
      </c>
      <c r="F38" s="2">
        <v>895.11</v>
      </c>
      <c r="G38" s="2">
        <v>839.16</v>
      </c>
      <c r="H38" s="2">
        <f>D38+E38-F38-G38</f>
        <v>8000</v>
      </c>
    </row>
    <row r="39" spans="2:8" ht="15.75" thickBot="1">
      <c r="B39" t="s">
        <v>76</v>
      </c>
      <c r="D39" s="2">
        <v>8391.61</v>
      </c>
      <c r="E39" s="2">
        <v>1342.66</v>
      </c>
      <c r="F39" s="2">
        <v>895.11</v>
      </c>
      <c r="G39" s="2">
        <v>839.16</v>
      </c>
      <c r="H39" s="2">
        <f>D39+E39-F39-G39</f>
        <v>8000</v>
      </c>
    </row>
    <row r="40" spans="4:8" ht="15.75" thickBot="1">
      <c r="D40" s="60">
        <f>D37+D38+D39</f>
        <v>35664.34</v>
      </c>
      <c r="E40" s="60">
        <f>E37+E38+E39</f>
        <v>5706.3</v>
      </c>
      <c r="F40" s="60">
        <f>F37+F38+F39</f>
        <v>3804.21</v>
      </c>
      <c r="G40" s="60">
        <f>G37+G38+G39</f>
        <v>3566.43</v>
      </c>
      <c r="H40" s="60">
        <f>H37+H38+H39</f>
        <v>34000</v>
      </c>
    </row>
    <row r="41" ht="15.75" thickTop="1"/>
    <row r="47" spans="2:6" ht="15">
      <c r="B47" s="1"/>
      <c r="C47" s="3"/>
      <c r="D47" s="3"/>
      <c r="E47" s="17"/>
      <c r="F47" s="3"/>
    </row>
    <row r="48" spans="2:6" ht="15">
      <c r="B48" s="1" t="s">
        <v>81</v>
      </c>
      <c r="C48" s="3"/>
      <c r="D48" s="3"/>
      <c r="E48" s="17"/>
      <c r="F48" s="3"/>
    </row>
    <row r="49" spans="2:6" ht="15.75" thickBot="1">
      <c r="B49" s="1"/>
      <c r="C49" s="3"/>
      <c r="D49" s="3"/>
      <c r="E49" s="17"/>
      <c r="F49" s="3"/>
    </row>
    <row r="50" spans="2:10" ht="37.5" thickBot="1">
      <c r="B50" s="4" t="s">
        <v>9</v>
      </c>
      <c r="C50" s="4" t="s">
        <v>10</v>
      </c>
      <c r="D50" s="4" t="s">
        <v>11</v>
      </c>
      <c r="E50" s="4" t="s">
        <v>12</v>
      </c>
      <c r="F50" s="5" t="s">
        <v>31</v>
      </c>
      <c r="G50" s="6" t="s">
        <v>32</v>
      </c>
      <c r="H50" s="6" t="s">
        <v>33</v>
      </c>
      <c r="I50" s="12" t="s">
        <v>35</v>
      </c>
      <c r="J50" s="12" t="s">
        <v>36</v>
      </c>
    </row>
    <row r="51" spans="2:10" ht="15.75" thickBot="1">
      <c r="B51" s="7" t="s">
        <v>14</v>
      </c>
      <c r="C51" s="8">
        <v>41395</v>
      </c>
      <c r="D51" s="9">
        <v>92960.52</v>
      </c>
      <c r="E51" s="18">
        <f>D51/30</f>
        <v>3098.684</v>
      </c>
      <c r="F51" s="10">
        <f>E51*15</f>
        <v>46480.26</v>
      </c>
      <c r="G51" s="19">
        <f>F51</f>
        <v>46480.26</v>
      </c>
      <c r="H51" s="11">
        <v>12548.762</v>
      </c>
      <c r="I51" s="13">
        <f>H51</f>
        <v>12548.762</v>
      </c>
      <c r="J51" s="13">
        <f aca="true" t="shared" si="5" ref="J51:J61">G51-I51</f>
        <v>33931.498</v>
      </c>
    </row>
    <row r="52" spans="2:10" ht="15.75" thickBot="1">
      <c r="B52" s="7" t="s">
        <v>19</v>
      </c>
      <c r="C52" s="8">
        <v>36769</v>
      </c>
      <c r="D52" s="9">
        <v>36769.74</v>
      </c>
      <c r="E52" s="18">
        <f>D52/30</f>
        <v>1225.658</v>
      </c>
      <c r="F52" s="10">
        <f>E52*15</f>
        <v>18384.87</v>
      </c>
      <c r="G52" s="19">
        <f aca="true" t="shared" si="6" ref="G52:G61">F52</f>
        <v>18384.87</v>
      </c>
      <c r="H52" s="11">
        <v>3700.14</v>
      </c>
      <c r="I52" s="13">
        <f aca="true" t="shared" si="7" ref="I52:I61">H52</f>
        <v>3700.14</v>
      </c>
      <c r="J52" s="13">
        <f t="shared" si="5"/>
        <v>14684.73</v>
      </c>
    </row>
    <row r="53" spans="2:10" ht="15.75" thickBot="1">
      <c r="B53" s="7" t="s">
        <v>22</v>
      </c>
      <c r="C53" s="8">
        <v>41501</v>
      </c>
      <c r="D53" s="9">
        <v>15217.24</v>
      </c>
      <c r="E53" s="18">
        <f>D53/30</f>
        <v>507.24133333333333</v>
      </c>
      <c r="F53" s="10">
        <f>E53*15</f>
        <v>7608.62</v>
      </c>
      <c r="G53" s="19">
        <f t="shared" si="6"/>
        <v>7608.62</v>
      </c>
      <c r="H53" s="11">
        <v>1078.012056</v>
      </c>
      <c r="I53" s="13">
        <f t="shared" si="7"/>
        <v>1078.012056</v>
      </c>
      <c r="J53" s="13">
        <f t="shared" si="5"/>
        <v>6530.607943999999</v>
      </c>
    </row>
    <row r="54" spans="2:10" ht="15.75" thickBot="1">
      <c r="B54" s="7" t="s">
        <v>1</v>
      </c>
      <c r="C54" s="8" t="s">
        <v>24</v>
      </c>
      <c r="D54" s="9">
        <v>23521.38</v>
      </c>
      <c r="E54" s="18">
        <f>D54/30</f>
        <v>784.046</v>
      </c>
      <c r="F54" s="10">
        <f>E54*15</f>
        <v>11760.69</v>
      </c>
      <c r="G54" s="19">
        <f t="shared" si="6"/>
        <v>11760.69</v>
      </c>
      <c r="H54" s="11">
        <v>1997.4264960000003</v>
      </c>
      <c r="I54" s="13">
        <f t="shared" si="7"/>
        <v>1997.4264960000003</v>
      </c>
      <c r="J54" s="13">
        <f t="shared" si="5"/>
        <v>9763.263504</v>
      </c>
    </row>
    <row r="55" spans="2:10" ht="15.75" thickBot="1">
      <c r="B55" s="7" t="s">
        <v>27</v>
      </c>
      <c r="C55" s="8">
        <v>41671</v>
      </c>
      <c r="D55" s="9">
        <v>23521.38</v>
      </c>
      <c r="E55" s="18">
        <f aca="true" t="shared" si="8" ref="E55:E61">D55/30</f>
        <v>784.046</v>
      </c>
      <c r="F55" s="10">
        <f aca="true" t="shared" si="9" ref="F55:F61">E55*15</f>
        <v>11760.69</v>
      </c>
      <c r="G55" s="19">
        <f t="shared" si="6"/>
        <v>11760.69</v>
      </c>
      <c r="H55" s="11">
        <v>1997.4264960000003</v>
      </c>
      <c r="I55" s="13">
        <f t="shared" si="7"/>
        <v>1997.4264960000003</v>
      </c>
      <c r="J55" s="13">
        <f t="shared" si="5"/>
        <v>9763.263504</v>
      </c>
    </row>
    <row r="56" spans="2:10" ht="15.75" thickBot="1">
      <c r="B56" s="7" t="s">
        <v>29</v>
      </c>
      <c r="C56" s="8">
        <v>41852</v>
      </c>
      <c r="D56" s="9">
        <v>15217.24</v>
      </c>
      <c r="E56" s="18">
        <f t="shared" si="8"/>
        <v>507.24133333333333</v>
      </c>
      <c r="F56" s="10">
        <f t="shared" si="9"/>
        <v>7608.62</v>
      </c>
      <c r="G56" s="19">
        <f t="shared" si="6"/>
        <v>7608.62</v>
      </c>
      <c r="H56" s="11">
        <v>1078.012056</v>
      </c>
      <c r="I56" s="13">
        <f t="shared" si="7"/>
        <v>1078.012056</v>
      </c>
      <c r="J56" s="13">
        <f t="shared" si="5"/>
        <v>6530.607943999999</v>
      </c>
    </row>
    <row r="57" spans="2:10" ht="15.75" thickBot="1">
      <c r="B57" s="7" t="s">
        <v>3</v>
      </c>
      <c r="C57" s="8">
        <v>41872</v>
      </c>
      <c r="D57" s="9">
        <v>10361.84</v>
      </c>
      <c r="E57" s="18">
        <f t="shared" si="8"/>
        <v>345.3946666666667</v>
      </c>
      <c r="F57" s="10">
        <f t="shared" si="9"/>
        <v>5180.92</v>
      </c>
      <c r="G57" s="19">
        <f t="shared" si="6"/>
        <v>5180.92</v>
      </c>
      <c r="H57" s="11">
        <v>559.4553360000001</v>
      </c>
      <c r="I57" s="13">
        <f t="shared" si="7"/>
        <v>559.4553360000001</v>
      </c>
      <c r="J57" s="13">
        <f t="shared" si="5"/>
        <v>4621.464664</v>
      </c>
    </row>
    <row r="58" spans="2:10" ht="15.75" thickBot="1">
      <c r="B58" s="7" t="s">
        <v>5</v>
      </c>
      <c r="C58" s="8">
        <v>42005</v>
      </c>
      <c r="D58" s="9">
        <f>25000</f>
        <v>25000</v>
      </c>
      <c r="E58" s="18">
        <f t="shared" si="8"/>
        <v>833.3333333333334</v>
      </c>
      <c r="F58" s="10">
        <f t="shared" si="9"/>
        <v>12500</v>
      </c>
      <c r="G58" s="19">
        <f t="shared" si="6"/>
        <v>12500</v>
      </c>
      <c r="H58" s="11">
        <v>2171.3122080000003</v>
      </c>
      <c r="I58" s="13">
        <f t="shared" si="7"/>
        <v>2171.3122080000003</v>
      </c>
      <c r="J58" s="13">
        <f t="shared" si="5"/>
        <v>10328.687792</v>
      </c>
    </row>
    <row r="59" spans="2:10" ht="15.75" thickBot="1">
      <c r="B59" s="7" t="s">
        <v>4</v>
      </c>
      <c r="C59" s="8">
        <v>42005</v>
      </c>
      <c r="D59" s="9">
        <f>23521.38</f>
        <v>23521.38</v>
      </c>
      <c r="E59" s="18">
        <f t="shared" si="8"/>
        <v>784.046</v>
      </c>
      <c r="F59" s="10">
        <f t="shared" si="9"/>
        <v>11760.69</v>
      </c>
      <c r="G59" s="19">
        <f t="shared" si="6"/>
        <v>11760.69</v>
      </c>
      <c r="H59" s="11">
        <v>1997.4264960000003</v>
      </c>
      <c r="I59" s="13">
        <f t="shared" si="7"/>
        <v>1997.4264960000003</v>
      </c>
      <c r="J59" s="13">
        <f t="shared" si="5"/>
        <v>9763.263504</v>
      </c>
    </row>
    <row r="60" spans="2:10" ht="15.75" thickBot="1">
      <c r="B60" s="7" t="s">
        <v>7</v>
      </c>
      <c r="C60" s="8" t="s">
        <v>42</v>
      </c>
      <c r="D60" s="9">
        <v>15217.24</v>
      </c>
      <c r="E60" s="18">
        <f t="shared" si="8"/>
        <v>507.24133333333333</v>
      </c>
      <c r="F60" s="10">
        <f t="shared" si="9"/>
        <v>7608.62</v>
      </c>
      <c r="G60" s="19">
        <f t="shared" si="6"/>
        <v>7608.62</v>
      </c>
      <c r="H60" s="11">
        <v>1078.012056</v>
      </c>
      <c r="I60" s="13">
        <f t="shared" si="7"/>
        <v>1078.012056</v>
      </c>
      <c r="J60" s="13">
        <f t="shared" si="5"/>
        <v>6530.607943999999</v>
      </c>
    </row>
    <row r="61" spans="2:10" ht="15.75" thickBot="1">
      <c r="B61" s="7" t="s">
        <v>6</v>
      </c>
      <c r="C61" s="8" t="s">
        <v>42</v>
      </c>
      <c r="D61" s="9">
        <v>15217.24</v>
      </c>
      <c r="E61" s="18">
        <f t="shared" si="8"/>
        <v>507.24133333333333</v>
      </c>
      <c r="F61" s="9">
        <f t="shared" si="9"/>
        <v>7608.62</v>
      </c>
      <c r="G61" s="19">
        <f t="shared" si="6"/>
        <v>7608.62</v>
      </c>
      <c r="H61" s="11">
        <v>1078.012056</v>
      </c>
      <c r="I61" s="13">
        <f t="shared" si="7"/>
        <v>1078.012056</v>
      </c>
      <c r="J61" s="13">
        <f t="shared" si="5"/>
        <v>6530.607943999999</v>
      </c>
    </row>
    <row r="62" spans="5:10" ht="15.75" thickBot="1">
      <c r="E62" s="1"/>
      <c r="F62" s="21">
        <f>SUM(F51:F61)</f>
        <v>148262.59999999998</v>
      </c>
      <c r="G62" s="21">
        <f>SUM(G51:G61)</f>
        <v>148262.59999999998</v>
      </c>
      <c r="H62" s="21">
        <f>SUM(H51:H61)</f>
        <v>29283.997256</v>
      </c>
      <c r="I62" s="21">
        <f>SUM(I51:I61)</f>
        <v>29283.997256</v>
      </c>
      <c r="J62" s="21">
        <f>SUM(J51:J61)</f>
        <v>118978.60274400002</v>
      </c>
    </row>
    <row r="63" ht="15.75" thickTop="1"/>
    <row r="65" ht="15">
      <c r="J65" s="14"/>
    </row>
  </sheetData>
  <sheetProtection/>
  <mergeCells count="5">
    <mergeCell ref="B1:M3"/>
    <mergeCell ref="C4:K4"/>
    <mergeCell ref="G23:H23"/>
    <mergeCell ref="G26:H26"/>
    <mergeCell ref="G27:H27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63"/>
  <sheetViews>
    <sheetView zoomScalePageLayoutView="0" workbookViewId="0" topLeftCell="A1">
      <selection activeCell="D34" sqref="D34"/>
    </sheetView>
  </sheetViews>
  <sheetFormatPr defaultColWidth="11.421875" defaultRowHeight="15"/>
  <cols>
    <col min="1" max="1" width="4.00390625" style="0" customWidth="1"/>
    <col min="2" max="2" width="32.421875" style="0" customWidth="1"/>
    <col min="4" max="4" width="14.00390625" style="0" customWidth="1"/>
    <col min="6" max="6" width="13.421875" style="0" customWidth="1"/>
    <col min="7" max="7" width="16.00390625" style="0" customWidth="1"/>
    <col min="9" max="9" width="15.8515625" style="0" customWidth="1"/>
    <col min="11" max="11" width="1.8515625" style="0" customWidth="1"/>
    <col min="12" max="12" width="4.421875" style="0" customWidth="1"/>
  </cols>
  <sheetData>
    <row r="1" spans="2:13" ht="15">
      <c r="B1" s="144" t="s">
        <v>50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2:13" ht="15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2:13" ht="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2:13" ht="17.25">
      <c r="B4" s="38"/>
      <c r="C4" s="145" t="s">
        <v>51</v>
      </c>
      <c r="D4" s="145"/>
      <c r="E4" s="145"/>
      <c r="F4" s="145"/>
      <c r="G4" s="145"/>
      <c r="H4" s="145"/>
      <c r="I4" s="145"/>
      <c r="J4" s="145"/>
      <c r="K4" s="145"/>
      <c r="L4" s="39"/>
      <c r="M4" s="41"/>
    </row>
    <row r="8" spans="2:6" ht="15">
      <c r="B8" s="1" t="s">
        <v>82</v>
      </c>
      <c r="C8" s="3"/>
      <c r="D8" s="3"/>
      <c r="E8" s="17"/>
      <c r="F8" s="3"/>
    </row>
    <row r="9" spans="2:6" ht="15.75" thickBot="1">
      <c r="B9" s="3"/>
      <c r="C9" s="3"/>
      <c r="D9" s="3"/>
      <c r="E9" s="17"/>
      <c r="F9" s="3"/>
    </row>
    <row r="10" spans="2:10" ht="25.5" thickBot="1">
      <c r="B10" s="4" t="s">
        <v>9</v>
      </c>
      <c r="C10" s="4" t="s">
        <v>10</v>
      </c>
      <c r="D10" s="4" t="s">
        <v>11</v>
      </c>
      <c r="E10" s="4" t="s">
        <v>12</v>
      </c>
      <c r="F10" s="5" t="s">
        <v>31</v>
      </c>
      <c r="G10" s="6" t="s">
        <v>32</v>
      </c>
      <c r="H10" s="6" t="s">
        <v>33</v>
      </c>
      <c r="I10" s="12" t="s">
        <v>35</v>
      </c>
      <c r="J10" s="12" t="s">
        <v>36</v>
      </c>
    </row>
    <row r="11" spans="2:10" ht="15.75" thickBot="1">
      <c r="B11" s="7" t="s">
        <v>14</v>
      </c>
      <c r="C11" s="8">
        <v>41395</v>
      </c>
      <c r="D11" s="9">
        <v>92960.52</v>
      </c>
      <c r="E11" s="18">
        <f aca="true" t="shared" si="0" ref="E11:E21">D11/30</f>
        <v>3098.684</v>
      </c>
      <c r="F11" s="10">
        <f aca="true" t="shared" si="1" ref="F11:F21">E11*15</f>
        <v>46480.26</v>
      </c>
      <c r="G11" s="19">
        <f>F11</f>
        <v>46480.26</v>
      </c>
      <c r="H11" s="11">
        <v>12548.762</v>
      </c>
      <c r="I11" s="13">
        <f>H11</f>
        <v>12548.762</v>
      </c>
      <c r="J11" s="13">
        <f aca="true" t="shared" si="2" ref="J11:J21">G11-I11</f>
        <v>33931.498</v>
      </c>
    </row>
    <row r="12" spans="2:10" ht="15.75" thickBot="1">
      <c r="B12" s="7" t="s">
        <v>19</v>
      </c>
      <c r="C12" s="8">
        <v>36769</v>
      </c>
      <c r="D12" s="9">
        <v>36769.74</v>
      </c>
      <c r="E12" s="18">
        <f t="shared" si="0"/>
        <v>1225.658</v>
      </c>
      <c r="F12" s="10">
        <f t="shared" si="1"/>
        <v>18384.87</v>
      </c>
      <c r="G12" s="19">
        <f aca="true" t="shared" si="3" ref="G12:G21">F12</f>
        <v>18384.87</v>
      </c>
      <c r="H12" s="11">
        <v>3700.14</v>
      </c>
      <c r="I12" s="13">
        <f aca="true" t="shared" si="4" ref="I12:I21">H12</f>
        <v>3700.14</v>
      </c>
      <c r="J12" s="13">
        <f t="shared" si="2"/>
        <v>14684.73</v>
      </c>
    </row>
    <row r="13" spans="2:10" ht="15.75" thickBot="1">
      <c r="B13" s="66" t="s">
        <v>22</v>
      </c>
      <c r="C13" s="67">
        <v>41501</v>
      </c>
      <c r="D13" s="68">
        <v>15217.24</v>
      </c>
      <c r="E13" s="69">
        <f t="shared" si="0"/>
        <v>507.24133333333333</v>
      </c>
      <c r="F13" s="70">
        <f t="shared" si="1"/>
        <v>7608.62</v>
      </c>
      <c r="G13" s="19">
        <f t="shared" si="3"/>
        <v>7608.62</v>
      </c>
      <c r="H13" s="71">
        <v>1078.012056</v>
      </c>
      <c r="I13" s="72">
        <f t="shared" si="4"/>
        <v>1078.012056</v>
      </c>
      <c r="J13" s="72">
        <f t="shared" si="2"/>
        <v>6530.607943999999</v>
      </c>
    </row>
    <row r="14" spans="2:10" ht="15.75" thickBot="1">
      <c r="B14" s="7" t="s">
        <v>1</v>
      </c>
      <c r="C14" s="8" t="s">
        <v>24</v>
      </c>
      <c r="D14" s="9">
        <v>23521.38</v>
      </c>
      <c r="E14" s="18">
        <f t="shared" si="0"/>
        <v>784.046</v>
      </c>
      <c r="F14" s="10">
        <f t="shared" si="1"/>
        <v>11760.69</v>
      </c>
      <c r="G14" s="19">
        <f t="shared" si="3"/>
        <v>11760.69</v>
      </c>
      <c r="H14" s="11">
        <v>1997.4264960000003</v>
      </c>
      <c r="I14" s="13">
        <f t="shared" si="4"/>
        <v>1997.4264960000003</v>
      </c>
      <c r="J14" s="13">
        <f t="shared" si="2"/>
        <v>9763.263504</v>
      </c>
    </row>
    <row r="15" spans="2:10" ht="15.75" thickBot="1">
      <c r="B15" s="66" t="s">
        <v>27</v>
      </c>
      <c r="C15" s="67">
        <v>41671</v>
      </c>
      <c r="D15" s="68">
        <v>23521.38</v>
      </c>
      <c r="E15" s="69">
        <f t="shared" si="0"/>
        <v>784.046</v>
      </c>
      <c r="F15" s="70">
        <f t="shared" si="1"/>
        <v>11760.69</v>
      </c>
      <c r="G15" s="19">
        <f t="shared" si="3"/>
        <v>11760.69</v>
      </c>
      <c r="H15" s="71">
        <v>1997.4264960000003</v>
      </c>
      <c r="I15" s="72">
        <f t="shared" si="4"/>
        <v>1997.4264960000003</v>
      </c>
      <c r="J15" s="72">
        <f t="shared" si="2"/>
        <v>9763.263504</v>
      </c>
    </row>
    <row r="16" spans="2:10" ht="15.75" thickBot="1">
      <c r="B16" s="7" t="s">
        <v>29</v>
      </c>
      <c r="C16" s="8">
        <v>41852</v>
      </c>
      <c r="D16" s="9">
        <v>15217.24</v>
      </c>
      <c r="E16" s="18">
        <f t="shared" si="0"/>
        <v>507.24133333333333</v>
      </c>
      <c r="F16" s="10">
        <f t="shared" si="1"/>
        <v>7608.62</v>
      </c>
      <c r="G16" s="19">
        <f t="shared" si="3"/>
        <v>7608.62</v>
      </c>
      <c r="H16" s="11">
        <v>1078.012056</v>
      </c>
      <c r="I16" s="13">
        <f t="shared" si="4"/>
        <v>1078.012056</v>
      </c>
      <c r="J16" s="13">
        <f t="shared" si="2"/>
        <v>6530.607943999999</v>
      </c>
    </row>
    <row r="17" spans="2:10" ht="15.75" thickBot="1">
      <c r="B17" s="7" t="s">
        <v>3</v>
      </c>
      <c r="C17" s="8">
        <v>41872</v>
      </c>
      <c r="D17" s="9">
        <v>10361.84</v>
      </c>
      <c r="E17" s="18">
        <f t="shared" si="0"/>
        <v>345.3946666666667</v>
      </c>
      <c r="F17" s="10">
        <f t="shared" si="1"/>
        <v>5180.92</v>
      </c>
      <c r="G17" s="19">
        <f t="shared" si="3"/>
        <v>5180.92</v>
      </c>
      <c r="H17" s="11">
        <v>559.4553360000001</v>
      </c>
      <c r="I17" s="13">
        <f t="shared" si="4"/>
        <v>559.4553360000001</v>
      </c>
      <c r="J17" s="13">
        <f t="shared" si="2"/>
        <v>4621.464664</v>
      </c>
    </row>
    <row r="18" spans="2:10" ht="15.75" thickBot="1">
      <c r="B18" s="7" t="s">
        <v>5</v>
      </c>
      <c r="C18" s="8">
        <v>42005</v>
      </c>
      <c r="D18" s="9">
        <f>25000</f>
        <v>25000</v>
      </c>
      <c r="E18" s="18">
        <f t="shared" si="0"/>
        <v>833.3333333333334</v>
      </c>
      <c r="F18" s="10">
        <f t="shared" si="1"/>
        <v>12500</v>
      </c>
      <c r="G18" s="19">
        <f t="shared" si="3"/>
        <v>12500</v>
      </c>
      <c r="H18" s="11">
        <v>2171.3122080000003</v>
      </c>
      <c r="I18" s="13">
        <f t="shared" si="4"/>
        <v>2171.3122080000003</v>
      </c>
      <c r="J18" s="13">
        <f t="shared" si="2"/>
        <v>10328.687792</v>
      </c>
    </row>
    <row r="19" spans="2:10" ht="15.75" thickBot="1">
      <c r="B19" s="7" t="s">
        <v>4</v>
      </c>
      <c r="C19" s="8">
        <v>42005</v>
      </c>
      <c r="D19" s="9">
        <f>23521.38</f>
        <v>23521.38</v>
      </c>
      <c r="E19" s="18">
        <f t="shared" si="0"/>
        <v>784.046</v>
      </c>
      <c r="F19" s="10">
        <f t="shared" si="1"/>
        <v>11760.69</v>
      </c>
      <c r="G19" s="19">
        <f t="shared" si="3"/>
        <v>11760.69</v>
      </c>
      <c r="H19" s="11">
        <v>1997.4264960000003</v>
      </c>
      <c r="I19" s="13">
        <f t="shared" si="4"/>
        <v>1997.4264960000003</v>
      </c>
      <c r="J19" s="13">
        <f t="shared" si="2"/>
        <v>9763.263504</v>
      </c>
    </row>
    <row r="20" spans="2:10" ht="15.75" thickBot="1">
      <c r="B20" s="7" t="s">
        <v>7</v>
      </c>
      <c r="C20" s="8" t="s">
        <v>42</v>
      </c>
      <c r="D20" s="9">
        <v>15217.24</v>
      </c>
      <c r="E20" s="18">
        <f t="shared" si="0"/>
        <v>507.24133333333333</v>
      </c>
      <c r="F20" s="10">
        <f t="shared" si="1"/>
        <v>7608.62</v>
      </c>
      <c r="G20" s="19">
        <f t="shared" si="3"/>
        <v>7608.62</v>
      </c>
      <c r="H20" s="11">
        <v>1078.012056</v>
      </c>
      <c r="I20" s="13">
        <f t="shared" si="4"/>
        <v>1078.012056</v>
      </c>
      <c r="J20" s="13">
        <f t="shared" si="2"/>
        <v>6530.607943999999</v>
      </c>
    </row>
    <row r="21" spans="2:10" ht="15.75" thickBot="1">
      <c r="B21" s="7" t="s">
        <v>6</v>
      </c>
      <c r="C21" s="8" t="s">
        <v>42</v>
      </c>
      <c r="D21" s="9">
        <v>15217.24</v>
      </c>
      <c r="E21" s="18">
        <f t="shared" si="0"/>
        <v>507.24133333333333</v>
      </c>
      <c r="F21" s="9">
        <f t="shared" si="1"/>
        <v>7608.62</v>
      </c>
      <c r="G21" s="19">
        <f t="shared" si="3"/>
        <v>7608.62</v>
      </c>
      <c r="H21" s="11">
        <v>1078.012056</v>
      </c>
      <c r="I21" s="13">
        <f t="shared" si="4"/>
        <v>1078.012056</v>
      </c>
      <c r="J21" s="13">
        <f t="shared" si="2"/>
        <v>6530.607943999999</v>
      </c>
    </row>
    <row r="22" spans="5:10" ht="15.75" thickBot="1">
      <c r="E22" s="1"/>
      <c r="F22" s="21">
        <f>SUM(F11:F21)</f>
        <v>148262.59999999998</v>
      </c>
      <c r="G22" s="21">
        <f>SUM(G11:G21)</f>
        <v>148262.59999999998</v>
      </c>
      <c r="H22" s="21">
        <f>SUM(H11:H21)</f>
        <v>29283.997256</v>
      </c>
      <c r="I22" s="21">
        <f>SUM(I11:I21)</f>
        <v>29283.997256</v>
      </c>
      <c r="J22" s="21">
        <f>SUM(J11:J21)</f>
        <v>118978.60274400002</v>
      </c>
    </row>
    <row r="23" spans="5:10" ht="15.75" thickTop="1">
      <c r="E23" s="1"/>
      <c r="F23" s="41"/>
      <c r="H23" s="14"/>
      <c r="I23" s="59"/>
      <c r="J23" s="14"/>
    </row>
    <row r="24" spans="5:10" ht="15">
      <c r="E24" s="1"/>
      <c r="F24" s="41"/>
      <c r="G24" s="142"/>
      <c r="H24" s="142"/>
      <c r="J24" s="14"/>
    </row>
    <row r="25" spans="8:10" ht="15">
      <c r="H25" s="14"/>
      <c r="J25" s="14"/>
    </row>
    <row r="27" spans="7:11" ht="15">
      <c r="G27" s="146"/>
      <c r="H27" s="146"/>
      <c r="I27" s="65"/>
      <c r="J27" s="65"/>
      <c r="K27" s="65"/>
    </row>
    <row r="28" spans="7:11" ht="15">
      <c r="G28" s="146"/>
      <c r="H28" s="146"/>
      <c r="I28" s="65"/>
      <c r="J28" s="65"/>
      <c r="K28" s="65"/>
    </row>
    <row r="29" spans="7:11" ht="15">
      <c r="G29" s="65"/>
      <c r="H29" s="65"/>
      <c r="I29" s="65"/>
      <c r="J29" s="65"/>
      <c r="K29" s="65"/>
    </row>
    <row r="33" spans="4:6" ht="15">
      <c r="D33" s="14"/>
      <c r="F33" s="62"/>
    </row>
    <row r="34" spans="4:6" ht="15">
      <c r="D34" s="14"/>
      <c r="F34" s="62"/>
    </row>
    <row r="36" spans="2:8" ht="15">
      <c r="B36" s="57" t="s">
        <v>62</v>
      </c>
      <c r="C36" s="57"/>
      <c r="D36" s="57" t="s">
        <v>62</v>
      </c>
      <c r="E36" s="57" t="s">
        <v>63</v>
      </c>
      <c r="F36" s="57" t="s">
        <v>64</v>
      </c>
      <c r="G36" s="57"/>
      <c r="H36" s="57" t="s">
        <v>65</v>
      </c>
    </row>
    <row r="38" spans="2:8" ht="15">
      <c r="B38" t="s">
        <v>80</v>
      </c>
      <c r="D38" s="2">
        <v>18881.12</v>
      </c>
      <c r="E38" s="2">
        <v>3020.98</v>
      </c>
      <c r="F38" s="2">
        <v>2013.99</v>
      </c>
      <c r="G38" s="2">
        <v>1888.11</v>
      </c>
      <c r="H38" s="2">
        <f>D38+E38-F38-G38</f>
        <v>17999.999999999996</v>
      </c>
    </row>
    <row r="39" spans="2:8" ht="15">
      <c r="B39" t="s">
        <v>67</v>
      </c>
      <c r="D39" s="2">
        <v>8391.61</v>
      </c>
      <c r="E39" s="2">
        <v>1342.66</v>
      </c>
      <c r="F39" s="2">
        <v>895.11</v>
      </c>
      <c r="G39" s="2">
        <v>839.16</v>
      </c>
      <c r="H39" s="2">
        <f>D39+E39-F39-G39</f>
        <v>8000</v>
      </c>
    </row>
    <row r="40" spans="2:8" ht="15.75" thickBot="1">
      <c r="B40" t="s">
        <v>76</v>
      </c>
      <c r="D40" s="2">
        <v>8391.61</v>
      </c>
      <c r="E40" s="2">
        <v>1342.66</v>
      </c>
      <c r="F40" s="2">
        <v>895.11</v>
      </c>
      <c r="G40" s="2">
        <v>839.16</v>
      </c>
      <c r="H40" s="2">
        <f>D40+E40-F40-G40</f>
        <v>8000</v>
      </c>
    </row>
    <row r="41" spans="4:8" ht="15.75" thickBot="1">
      <c r="D41" s="60">
        <f>D38+D39+D40</f>
        <v>35664.34</v>
      </c>
      <c r="E41" s="60">
        <f>E38+E39+E40</f>
        <v>5706.3</v>
      </c>
      <c r="F41" s="60">
        <f>F38+F39+F40</f>
        <v>3804.21</v>
      </c>
      <c r="G41" s="60">
        <f>G38+G39+G40</f>
        <v>3566.43</v>
      </c>
      <c r="H41" s="60">
        <f>H38+H39+H40</f>
        <v>34000</v>
      </c>
    </row>
    <row r="42" ht="15.75" thickTop="1"/>
    <row r="48" spans="2:6" ht="15">
      <c r="B48" s="1"/>
      <c r="C48" s="3"/>
      <c r="D48" s="3"/>
      <c r="E48" s="17"/>
      <c r="F48" s="3"/>
    </row>
    <row r="49" spans="2:6" ht="15">
      <c r="B49" s="1" t="s">
        <v>83</v>
      </c>
      <c r="C49" s="3"/>
      <c r="D49" s="3"/>
      <c r="E49" s="17"/>
      <c r="F49" s="3"/>
    </row>
    <row r="50" spans="2:6" ht="15.75" thickBot="1">
      <c r="B50" s="3"/>
      <c r="C50" s="3"/>
      <c r="D50" s="3"/>
      <c r="E50" s="17"/>
      <c r="F50" s="3"/>
    </row>
    <row r="51" spans="2:10" ht="25.5" thickBot="1">
      <c r="B51" s="4" t="s">
        <v>9</v>
      </c>
      <c r="C51" s="4" t="s">
        <v>10</v>
      </c>
      <c r="D51" s="4" t="s">
        <v>11</v>
      </c>
      <c r="E51" s="4" t="s">
        <v>12</v>
      </c>
      <c r="F51" s="5" t="s">
        <v>31</v>
      </c>
      <c r="G51" s="6" t="s">
        <v>32</v>
      </c>
      <c r="H51" s="6" t="s">
        <v>33</v>
      </c>
      <c r="I51" s="12" t="s">
        <v>35</v>
      </c>
      <c r="J51" s="12" t="s">
        <v>36</v>
      </c>
    </row>
    <row r="52" spans="2:10" ht="15.75" thickBot="1">
      <c r="B52" s="7" t="s">
        <v>14</v>
      </c>
      <c r="C52" s="8">
        <v>41395</v>
      </c>
      <c r="D52" s="9">
        <v>92960.52</v>
      </c>
      <c r="E52" s="18">
        <f>D52/30</f>
        <v>3098.684</v>
      </c>
      <c r="F52" s="10">
        <f>E52*15</f>
        <v>46480.26</v>
      </c>
      <c r="G52" s="19">
        <f>F52</f>
        <v>46480.26</v>
      </c>
      <c r="H52" s="11">
        <v>12548.762</v>
      </c>
      <c r="I52" s="13">
        <f>H52</f>
        <v>12548.762</v>
      </c>
      <c r="J52" s="13">
        <f aca="true" t="shared" si="5" ref="J52:J62">G52-I52</f>
        <v>33931.498</v>
      </c>
    </row>
    <row r="53" spans="2:10" ht="15.75" thickBot="1">
      <c r="B53" s="7" t="s">
        <v>19</v>
      </c>
      <c r="C53" s="8">
        <v>36769</v>
      </c>
      <c r="D53" s="9">
        <v>36769.74</v>
      </c>
      <c r="E53" s="18">
        <f>D53/30</f>
        <v>1225.658</v>
      </c>
      <c r="F53" s="10">
        <f>E53*15</f>
        <v>18384.87</v>
      </c>
      <c r="G53" s="19">
        <f aca="true" t="shared" si="6" ref="G53:G62">F53</f>
        <v>18384.87</v>
      </c>
      <c r="H53" s="11">
        <v>3700.14</v>
      </c>
      <c r="I53" s="13">
        <f aca="true" t="shared" si="7" ref="I53:I62">H53</f>
        <v>3700.14</v>
      </c>
      <c r="J53" s="13">
        <f t="shared" si="5"/>
        <v>14684.73</v>
      </c>
    </row>
    <row r="54" spans="2:10" ht="15.75" thickBot="1">
      <c r="B54" s="7" t="s">
        <v>22</v>
      </c>
      <c r="C54" s="8">
        <v>41501</v>
      </c>
      <c r="D54" s="9">
        <v>15217.24</v>
      </c>
      <c r="E54" s="18">
        <f>D54/30</f>
        <v>507.24133333333333</v>
      </c>
      <c r="F54" s="10">
        <f>E54*15</f>
        <v>7608.62</v>
      </c>
      <c r="G54" s="19">
        <f t="shared" si="6"/>
        <v>7608.62</v>
      </c>
      <c r="H54" s="11">
        <v>1078.012056</v>
      </c>
      <c r="I54" s="13">
        <f t="shared" si="7"/>
        <v>1078.012056</v>
      </c>
      <c r="J54" s="13">
        <f t="shared" si="5"/>
        <v>6530.607943999999</v>
      </c>
    </row>
    <row r="55" spans="2:10" ht="15.75" thickBot="1">
      <c r="B55" s="7" t="s">
        <v>1</v>
      </c>
      <c r="C55" s="8" t="s">
        <v>24</v>
      </c>
      <c r="D55" s="9">
        <v>23521.38</v>
      </c>
      <c r="E55" s="18">
        <f>D55/30</f>
        <v>784.046</v>
      </c>
      <c r="F55" s="10">
        <f>E55*15</f>
        <v>11760.69</v>
      </c>
      <c r="G55" s="19">
        <f t="shared" si="6"/>
        <v>11760.69</v>
      </c>
      <c r="H55" s="11">
        <v>1997.4264960000003</v>
      </c>
      <c r="I55" s="13">
        <f t="shared" si="7"/>
        <v>1997.4264960000003</v>
      </c>
      <c r="J55" s="13">
        <f t="shared" si="5"/>
        <v>9763.263504</v>
      </c>
    </row>
    <row r="56" spans="2:10" ht="15.75" thickBot="1">
      <c r="B56" s="7" t="s">
        <v>27</v>
      </c>
      <c r="C56" s="8">
        <v>41671</v>
      </c>
      <c r="D56" s="9">
        <v>23521.38</v>
      </c>
      <c r="E56" s="18">
        <f aca="true" t="shared" si="8" ref="E56:E62">D56/30</f>
        <v>784.046</v>
      </c>
      <c r="F56" s="10">
        <f aca="true" t="shared" si="9" ref="F56:F62">E56*15</f>
        <v>11760.69</v>
      </c>
      <c r="G56" s="19">
        <f t="shared" si="6"/>
        <v>11760.69</v>
      </c>
      <c r="H56" s="11">
        <v>1997.4264960000003</v>
      </c>
      <c r="I56" s="13">
        <f t="shared" si="7"/>
        <v>1997.4264960000003</v>
      </c>
      <c r="J56" s="13">
        <f t="shared" si="5"/>
        <v>9763.263504</v>
      </c>
    </row>
    <row r="57" spans="2:10" ht="15.75" thickBot="1">
      <c r="B57" s="7" t="s">
        <v>29</v>
      </c>
      <c r="C57" s="8">
        <v>41852</v>
      </c>
      <c r="D57" s="9">
        <v>15217.24</v>
      </c>
      <c r="E57" s="18">
        <f t="shared" si="8"/>
        <v>507.24133333333333</v>
      </c>
      <c r="F57" s="10">
        <f t="shared" si="9"/>
        <v>7608.62</v>
      </c>
      <c r="G57" s="19">
        <f t="shared" si="6"/>
        <v>7608.62</v>
      </c>
      <c r="H57" s="11">
        <v>1078.012056</v>
      </c>
      <c r="I57" s="13">
        <f t="shared" si="7"/>
        <v>1078.012056</v>
      </c>
      <c r="J57" s="13">
        <f t="shared" si="5"/>
        <v>6530.607943999999</v>
      </c>
    </row>
    <row r="58" spans="2:10" ht="15.75" thickBot="1">
      <c r="B58" s="7" t="s">
        <v>3</v>
      </c>
      <c r="C58" s="8">
        <v>41872</v>
      </c>
      <c r="D58" s="9">
        <v>10361.84</v>
      </c>
      <c r="E58" s="18">
        <f t="shared" si="8"/>
        <v>345.3946666666667</v>
      </c>
      <c r="F58" s="10">
        <f t="shared" si="9"/>
        <v>5180.92</v>
      </c>
      <c r="G58" s="19">
        <f t="shared" si="6"/>
        <v>5180.92</v>
      </c>
      <c r="H58" s="11">
        <v>559.4553360000001</v>
      </c>
      <c r="I58" s="13">
        <f t="shared" si="7"/>
        <v>559.4553360000001</v>
      </c>
      <c r="J58" s="13">
        <f t="shared" si="5"/>
        <v>4621.464664</v>
      </c>
    </row>
    <row r="59" spans="2:10" ht="15.75" thickBot="1">
      <c r="B59" s="7" t="s">
        <v>5</v>
      </c>
      <c r="C59" s="8">
        <v>42005</v>
      </c>
      <c r="D59" s="9">
        <f>25000</f>
        <v>25000</v>
      </c>
      <c r="E59" s="18">
        <f t="shared" si="8"/>
        <v>833.3333333333334</v>
      </c>
      <c r="F59" s="10">
        <f t="shared" si="9"/>
        <v>12500</v>
      </c>
      <c r="G59" s="19">
        <f t="shared" si="6"/>
        <v>12500</v>
      </c>
      <c r="H59" s="11">
        <v>2171.3122080000003</v>
      </c>
      <c r="I59" s="13">
        <f t="shared" si="7"/>
        <v>2171.3122080000003</v>
      </c>
      <c r="J59" s="13">
        <f t="shared" si="5"/>
        <v>10328.687792</v>
      </c>
    </row>
    <row r="60" spans="2:10" ht="15.75" thickBot="1">
      <c r="B60" s="7" t="s">
        <v>4</v>
      </c>
      <c r="C60" s="8">
        <v>42005</v>
      </c>
      <c r="D60" s="9">
        <f>23521.38</f>
        <v>23521.38</v>
      </c>
      <c r="E60" s="18">
        <f t="shared" si="8"/>
        <v>784.046</v>
      </c>
      <c r="F60" s="10">
        <f t="shared" si="9"/>
        <v>11760.69</v>
      </c>
      <c r="G60" s="19">
        <f t="shared" si="6"/>
        <v>11760.69</v>
      </c>
      <c r="H60" s="11">
        <v>1997.4264960000003</v>
      </c>
      <c r="I60" s="13">
        <f t="shared" si="7"/>
        <v>1997.4264960000003</v>
      </c>
      <c r="J60" s="13">
        <f t="shared" si="5"/>
        <v>9763.263504</v>
      </c>
    </row>
    <row r="61" spans="2:10" ht="15.75" thickBot="1">
      <c r="B61" s="7" t="s">
        <v>7</v>
      </c>
      <c r="C61" s="8" t="s">
        <v>42</v>
      </c>
      <c r="D61" s="9">
        <v>15217.24</v>
      </c>
      <c r="E61" s="18">
        <f t="shared" si="8"/>
        <v>507.24133333333333</v>
      </c>
      <c r="F61" s="10">
        <f t="shared" si="9"/>
        <v>7608.62</v>
      </c>
      <c r="G61" s="19">
        <f t="shared" si="6"/>
        <v>7608.62</v>
      </c>
      <c r="H61" s="11">
        <v>1078.012056</v>
      </c>
      <c r="I61" s="13">
        <f t="shared" si="7"/>
        <v>1078.012056</v>
      </c>
      <c r="J61" s="13">
        <f t="shared" si="5"/>
        <v>6530.607943999999</v>
      </c>
    </row>
    <row r="62" spans="2:10" ht="15.75" thickBot="1">
      <c r="B62" s="7" t="s">
        <v>6</v>
      </c>
      <c r="C62" s="8" t="s">
        <v>42</v>
      </c>
      <c r="D62" s="9">
        <v>15217.24</v>
      </c>
      <c r="E62" s="18">
        <f t="shared" si="8"/>
        <v>507.24133333333333</v>
      </c>
      <c r="F62" s="9">
        <f t="shared" si="9"/>
        <v>7608.62</v>
      </c>
      <c r="G62" s="19">
        <f t="shared" si="6"/>
        <v>7608.62</v>
      </c>
      <c r="H62" s="11">
        <v>1078.012056</v>
      </c>
      <c r="I62" s="13">
        <f t="shared" si="7"/>
        <v>1078.012056</v>
      </c>
      <c r="J62" s="13">
        <f t="shared" si="5"/>
        <v>6530.607943999999</v>
      </c>
    </row>
    <row r="63" spans="5:10" ht="15.75" thickBot="1">
      <c r="E63" s="1"/>
      <c r="F63" s="21">
        <f>SUM(F52:F62)</f>
        <v>148262.59999999998</v>
      </c>
      <c r="G63" s="21">
        <f>SUM(G52:G62)</f>
        <v>148262.59999999998</v>
      </c>
      <c r="H63" s="21">
        <f>SUM(H52:H62)</f>
        <v>29283.997256</v>
      </c>
      <c r="I63" s="21">
        <f>SUM(I52:I62)</f>
        <v>29283.997256</v>
      </c>
      <c r="J63" s="21">
        <f>SUM(J52:J62)</f>
        <v>118978.60274400002</v>
      </c>
    </row>
    <row r="64" ht="15.75" thickTop="1"/>
  </sheetData>
  <sheetProtection/>
  <mergeCells count="5">
    <mergeCell ref="G24:H24"/>
    <mergeCell ref="G28:H28"/>
    <mergeCell ref="B1:M3"/>
    <mergeCell ref="C4:K4"/>
    <mergeCell ref="G27:H2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ADMINISTRACION</cp:lastModifiedBy>
  <cp:lastPrinted>2015-04-20T21:12:09Z</cp:lastPrinted>
  <dcterms:created xsi:type="dcterms:W3CDTF">2014-12-09T23:31:39Z</dcterms:created>
  <dcterms:modified xsi:type="dcterms:W3CDTF">2016-01-22T18:45:56Z</dcterms:modified>
  <cp:category/>
  <cp:version/>
  <cp:contentType/>
  <cp:contentStatus/>
</cp:coreProperties>
</file>